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P:\GRUPA\1.OPIK 2014-2020\27. BG16RFPR001-2.004 -EE използване на енергия от възобновяеми източници в предприятията\Потенциални\103. Радина Елит - Таня\Документи за попълване\"/>
    </mc:Choice>
  </mc:AlternateContent>
  <workbookProtection workbookPassword="F115" lockStructure="1"/>
  <bookViews>
    <workbookView xWindow="0" yWindow="495" windowWidth="22260" windowHeight="12645" tabRatio="873"/>
  </bookViews>
  <sheets>
    <sheet name="Заявени активи" sheetId="22" r:id="rId1"/>
    <sheet name="СПИСЪК" sheetId="21" r:id="rId2"/>
    <sheet name="1.Котли на биомаса" sheetId="9" r:id="rId3"/>
    <sheet name="2.Термопомпи" sheetId="1" r:id="rId4"/>
    <sheet name="3.Слънчеви системи за БГВ" sheetId="12" r:id="rId5"/>
    <sheet name="4.С-ми за оползотв топлина-студ" sheetId="10" r:id="rId6"/>
    <sheet name="5.Рекуператори" sheetId="11" r:id="rId7"/>
    <sheet name="6.Чилъри" sheetId="3" r:id="rId8"/>
    <sheet name="7.Климатични камери" sheetId="13" r:id="rId9"/>
    <sheet name="8.EE oхладители на въздух" sheetId="14" r:id="rId10"/>
    <sheet name="9.Компресори" sheetId="4" r:id="rId11"/>
    <sheet name="10.ЦУ на с-ми за сгъстен въздух" sheetId="19" r:id="rId12"/>
    <sheet name="11.Изсушители на сг. въздух" sheetId="5" r:id="rId13"/>
    <sheet name="12.ЕЕ изолационни с-ми в сгради" sheetId="7" r:id="rId14"/>
    <sheet name="13.Енергоспестяващи осветители" sheetId="8" r:id="rId15"/>
    <sheet name="14.ФВ панели с инвертор_и" sheetId="20" r:id="rId16"/>
    <sheet name="15. Батерии с инвертор_и" sheetId="17" r:id="rId17"/>
    <sheet name="16.ФтЕЦ" sheetId="18" r:id="rId18"/>
    <sheet name="сл_" sheetId="24" state="hidden" r:id="rId19"/>
    <sheet name="Списъци" sheetId="27" state="hidden" r:id="rId20"/>
  </sheets>
  <definedNames>
    <definedName name="Oхладители_на_въздух">сл_!$O$41:$O$43</definedName>
    <definedName name="_xlnm.Print_Area" localSheetId="18">сл_!#REF!</definedName>
    <definedName name="VRF_VRV_система_на_директно_изпарение">сл_!$E$41:$E$42</definedName>
    <definedName name="Агрегат_с_кондензатор_за_водно_охлаждане">сл_!$L$41:$L$42</definedName>
    <definedName name="Агрегат_с_кондензатор_за_въздушно_охлаждане">сл_!$M$41:$M$44</definedName>
    <definedName name="Батерии_с_инвертори">сл_!$AG$41:$AG$42</definedName>
    <definedName name="Благоевград">Списъци!$D$3:$D$16</definedName>
    <definedName name="Бургас">Списъци!$F$3:$F$15</definedName>
    <definedName name="Вакуумно_тръбни_слънчеви_колектори">сл_!$I$41:$I$42</definedName>
    <definedName name="Варна">Списъци!$H$3:$H$14</definedName>
    <definedName name="Велико_Търново">Списъци!$J$3:$J$12</definedName>
    <definedName name="Видин">Списъци!$L$3:$L$13</definedName>
    <definedName name="Вода_вода">сл_!$D$41:$D$42</definedName>
    <definedName name="Враца">Списъци!$N$3:$N$12</definedName>
    <definedName name="Въздух_вода">сл_!$F$41:$F$43</definedName>
    <definedName name="Въздух_въздух">сл_!$G$41:$G$42</definedName>
    <definedName name="Габрово">Списъци!$P$3:$P$6</definedName>
    <definedName name="диапазон">сл_!$B$41:$B$72</definedName>
    <definedName name="Добрич">Списъци!$R$3:$R$10</definedName>
    <definedName name="Енергийно_ефективни_изолационни_системи_в_сгради">сл_!$N$22:$N$28</definedName>
    <definedName name="Енергийно_ефективни_охладители_на_въздух">сл_!$J$22:$J$23</definedName>
    <definedName name="Енергоспестяващи_осветители">сл_!$O$22:$O$25</definedName>
    <definedName name="Изсушители">сл_!$V$41:$V$44</definedName>
    <definedName name="Изсушители_на_сгъстен_въздух">сл_!$M$22:$M$23</definedName>
    <definedName name="Камбани_прожектори">сл_!$AE$41:$AE$43</definedName>
    <definedName name="Климатични_камери">сл_!$N$41:$N$43</definedName>
    <definedName name="Климатични_камери_с_високо_ефективна_регенерация_или_рекуперация_на_топлина_студ_влага">сл_!$I$22:$I$23</definedName>
    <definedName name="Компресори_за_сгъстен_въздух_вкл_резервоари_за_сгъстен_въздух">сл_!$K$22:$K$27</definedName>
    <definedName name="Конвенционален">сл_!$P$41:$P$43</definedName>
    <definedName name="Конвенционален_с_изсушител">сл_!$R$41:$R$43</definedName>
    <definedName name="Котли_на_биомаса">сл_!$C$22:$C$23</definedName>
    <definedName name="Котли_на_биомаса_">сл_!$C$41:$C$44</definedName>
    <definedName name="Кърджали">Списъци!$T$3:$T$9</definedName>
    <definedName name="Кюстендил">Списъци!$V$3:$V$11</definedName>
    <definedName name="Линейни_осветители">сл_!$AD$41:$AD$44</definedName>
    <definedName name="Ловеч">Списъци!$X$3:$X$10</definedName>
    <definedName name="Локални_съоръжения_за_съхранение_на_енергия_батерии_в_комбинация_с_инвертори">сл_!$Q$22:$Q$23</definedName>
    <definedName name="Монтана">Списъци!$Z$3:$Z$13</definedName>
    <definedName name="Пазарджик">Списъци!$AB$3:$AB$14</definedName>
    <definedName name="Панели_Луни">сл_!$AC$41:$AC$44</definedName>
    <definedName name="Перник">Списъци!$AD$3:$AD$8</definedName>
    <definedName name="Плевен">Списъци!$AF$3:$AF$13</definedName>
    <definedName name="Пловдив">Списъци!$AH$3:$AH$20</definedName>
    <definedName name="Плоски_слънчеви_колектори">сл_!$H$41:$H$43</definedName>
    <definedName name="Подове_към_земя_или_неотопляеми_пространства">сл_!$AA$41:$AA$42</definedName>
    <definedName name="Прозрачни_ограждащи_конструкции_прозорци_и_врати">сл_!$AB$41:$AB$44</definedName>
    <definedName name="Разград">Списъци!$AJ$3:$AJ$9</definedName>
    <definedName name="Рекуперативни_блокове_за_отопление_вентилация_охлаждане">сл_!$G$22:$G$23</definedName>
    <definedName name="Рекуператори">сл_!$K$41:$K$44</definedName>
    <definedName name="Ресивъри">сл_!$T$41:$T$42</definedName>
    <definedName name="Русе">Списъци!$AL$3:$AL$10</definedName>
    <definedName name="С_инверторно_управление">сл_!$Q$41:$Q$44</definedName>
    <definedName name="С_инверторно_управление_с_изсушител">сл_!$S$41:$S$44</definedName>
    <definedName name="сдмо1">сл_!$B$22:$B$38</definedName>
    <definedName name="Силистра">Списъци!$AN$3:$AN$9</definedName>
    <definedName name="Системи_за_оползотворяване_на_отпадна_топлина_студ_генерирана_при_производството_на_сгъстен_въздух_или_студопроизводство">сл_!$F$22:$F$23</definedName>
    <definedName name="Сливен">Списъци!$AP$3:$AP$6</definedName>
    <definedName name="Слънчевите_системи_за_топла_вода_и_битово_горещо_водоснабдяване">сл_!$E$22:$E$24</definedName>
    <definedName name="Смолян">Списъци!$AR$3:$AR$12</definedName>
    <definedName name="София">Списъци!$AT$3:$AT$24</definedName>
    <definedName name="София_столица">Списъци!$AV$3</definedName>
    <definedName name="Стара_Загора">Списъци!$AX$3:$AX$13</definedName>
    <definedName name="Съоръжение_въздух_течен_флуид_течен_флуид">сл_!$J$41:$J$42</definedName>
    <definedName name="Термопомпи">сл_!$D$22:$D$26</definedName>
    <definedName name="Топлоизолационни_системи_за_външни_стени_и_подове_към_външен_въздух">сл_!$W$41:$W$44</definedName>
    <definedName name="Топлоизолационни_системи_за_покриви">сл_!$Y$41:$Y$44</definedName>
    <definedName name="Топлоизолационни_системи_от_сандвич_панели_за_външни_стени_и_подове_към_външен_въздух">сл_!$X$41:$X$42</definedName>
    <definedName name="Топлоизолационни_системи_от_сандвич_панели_за_покриви">сл_!$Z$41:$Z$42</definedName>
    <definedName name="Търговище">Списъци!$AZ$3:$AZ$7</definedName>
    <definedName name="ФВ_панели_с_инвертори">сл_!$AF$41:$AF$42</definedName>
    <definedName name="Фотоволтаична_електрическа_централа_ФтЕЦ">сл_!$R$22:$R$23</definedName>
    <definedName name="Фотоволтаични_панели_в_комбинация_с_инвертори">сл_!$P$22:$P$23</definedName>
    <definedName name="ФтЕЦ">сл_!$AH$41:$AH$42</definedName>
    <definedName name="Хасково">Списъци!$BB$3:$BB$13</definedName>
    <definedName name="Централизирано_управление_на_системи_за_сгъстен_въздух">сл_!$L$22:$L$23</definedName>
    <definedName name="ЦУ_за_сгъстен_въздух">сл_!$U$41:$U$42</definedName>
    <definedName name="Чилъри">сл_!$H$22:$H$24</definedName>
    <definedName name="Шумен">Списъци!$BD$3:$BD$12</definedName>
    <definedName name="Ямбол">Списъци!$BF$3:$BF$7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5" i="24" l="1"/>
  <c r="F85" i="24"/>
  <c r="Y41" i="24"/>
  <c r="K21" i="22" l="1"/>
  <c r="K22" i="22"/>
  <c r="K23" i="22"/>
  <c r="K24" i="22"/>
  <c r="K25" i="22"/>
  <c r="K26" i="22"/>
  <c r="K27" i="22"/>
  <c r="K28" i="22"/>
  <c r="K29" i="22"/>
  <c r="K30" i="22"/>
  <c r="K31" i="22"/>
  <c r="K32" i="22"/>
  <c r="K33" i="22"/>
  <c r="K34" i="22"/>
  <c r="K35" i="22"/>
  <c r="K36" i="22"/>
  <c r="K37" i="22"/>
  <c r="K38" i="22"/>
  <c r="K39" i="22"/>
  <c r="K40" i="22"/>
  <c r="K41" i="22"/>
  <c r="K42" i="22"/>
  <c r="K43" i="22"/>
  <c r="K45" i="22"/>
  <c r="K46" i="22"/>
  <c r="G51" i="22" l="1"/>
  <c r="B59" i="27"/>
  <c r="D59" i="27" s="1"/>
  <c r="F50" i="22" s="1"/>
  <c r="BG57" i="27"/>
  <c r="AT54" i="27"/>
  <c r="AS54" i="27"/>
  <c r="AT53" i="27"/>
  <c r="AS53" i="27"/>
  <c r="AT52" i="27"/>
  <c r="AS52" i="27"/>
  <c r="AT51" i="27"/>
  <c r="AS51" i="27"/>
  <c r="AT50" i="27"/>
  <c r="AS50" i="27"/>
  <c r="AH50" i="27"/>
  <c r="AG50" i="27"/>
  <c r="AT49" i="27"/>
  <c r="AS49" i="27"/>
  <c r="AH49" i="27"/>
  <c r="AG49" i="27"/>
  <c r="AT48" i="27"/>
  <c r="AS48" i="27"/>
  <c r="AH48" i="27"/>
  <c r="AG48" i="27"/>
  <c r="AT47" i="27"/>
  <c r="AS47" i="27"/>
  <c r="AH47" i="27"/>
  <c r="AG47" i="27"/>
  <c r="AT46" i="27"/>
  <c r="AS46" i="27"/>
  <c r="AH46" i="27"/>
  <c r="AG46" i="27"/>
  <c r="D46" i="27"/>
  <c r="C46" i="27"/>
  <c r="AT45" i="27"/>
  <c r="AS45" i="27"/>
  <c r="AH45" i="27"/>
  <c r="AG45" i="27"/>
  <c r="F45" i="27"/>
  <c r="E45" i="27"/>
  <c r="D45" i="27"/>
  <c r="C45" i="27"/>
  <c r="AT44" i="27"/>
  <c r="AS44" i="27"/>
  <c r="AH44" i="27"/>
  <c r="AG44" i="27"/>
  <c r="AB44" i="27"/>
  <c r="AA44" i="27"/>
  <c r="H44" i="27"/>
  <c r="G44" i="27"/>
  <c r="F44" i="27"/>
  <c r="E44" i="27"/>
  <c r="D44" i="27"/>
  <c r="C44" i="27"/>
  <c r="BB43" i="27"/>
  <c r="BA43" i="27"/>
  <c r="AX43" i="27"/>
  <c r="AW43" i="27"/>
  <c r="AT43" i="27"/>
  <c r="AS43" i="27"/>
  <c r="AH43" i="27"/>
  <c r="AG43" i="27"/>
  <c r="AF43" i="27"/>
  <c r="AE43" i="27"/>
  <c r="AB43" i="27"/>
  <c r="AA43" i="27"/>
  <c r="Z43" i="27"/>
  <c r="Y43" i="27"/>
  <c r="L43" i="27"/>
  <c r="K43" i="27"/>
  <c r="H43" i="27"/>
  <c r="G43" i="27"/>
  <c r="F43" i="27"/>
  <c r="E43" i="27"/>
  <c r="D43" i="27"/>
  <c r="C43" i="27"/>
  <c r="BD42" i="27"/>
  <c r="BC42" i="27"/>
  <c r="BB42" i="27"/>
  <c r="BA42" i="27"/>
  <c r="AX42" i="27"/>
  <c r="AW42" i="27"/>
  <c r="AT42" i="27"/>
  <c r="AS42" i="27"/>
  <c r="AR42" i="27"/>
  <c r="AQ42" i="27"/>
  <c r="AH42" i="27"/>
  <c r="AG42" i="27"/>
  <c r="AF42" i="27"/>
  <c r="AE42" i="27"/>
  <c r="AB42" i="27"/>
  <c r="AA42" i="27"/>
  <c r="Z42" i="27"/>
  <c r="Y42" i="27"/>
  <c r="N42" i="27"/>
  <c r="M42" i="27"/>
  <c r="L42" i="27"/>
  <c r="K42" i="27"/>
  <c r="J42" i="27"/>
  <c r="I42" i="27"/>
  <c r="H42" i="27"/>
  <c r="G42" i="27"/>
  <c r="F42" i="27"/>
  <c r="E42" i="27"/>
  <c r="D42" i="27"/>
  <c r="C42" i="27"/>
  <c r="BD41" i="27"/>
  <c r="BC41" i="27"/>
  <c r="BB41" i="27"/>
  <c r="BA41" i="27"/>
  <c r="AX41" i="27"/>
  <c r="AW41" i="27"/>
  <c r="AT41" i="27"/>
  <c r="AS41" i="27"/>
  <c r="AR41" i="27"/>
  <c r="AQ41" i="27"/>
  <c r="AH41" i="27"/>
  <c r="AG41" i="27"/>
  <c r="AF41" i="27"/>
  <c r="AE41" i="27"/>
  <c r="AB41" i="27"/>
  <c r="AA41" i="27"/>
  <c r="Z41" i="27"/>
  <c r="Y41" i="27"/>
  <c r="V41" i="27"/>
  <c r="U41" i="27"/>
  <c r="N41" i="27"/>
  <c r="M41" i="27"/>
  <c r="L41" i="27"/>
  <c r="K41" i="27"/>
  <c r="J41" i="27"/>
  <c r="I41" i="27"/>
  <c r="H41" i="27"/>
  <c r="G41" i="27"/>
  <c r="F41" i="27"/>
  <c r="E41" i="27"/>
  <c r="D41" i="27"/>
  <c r="C41" i="27"/>
  <c r="BD40" i="27"/>
  <c r="BC40" i="27"/>
  <c r="BB40" i="27"/>
  <c r="BA40" i="27"/>
  <c r="AX40" i="27"/>
  <c r="AW40" i="27"/>
  <c r="AT40" i="27"/>
  <c r="AS40" i="27"/>
  <c r="AR40" i="27"/>
  <c r="AQ40" i="27"/>
  <c r="AL40" i="27"/>
  <c r="AK40" i="27"/>
  <c r="AH40" i="27"/>
  <c r="AG40" i="27"/>
  <c r="AF40" i="27"/>
  <c r="AE40" i="27"/>
  <c r="AB40" i="27"/>
  <c r="AA40" i="27"/>
  <c r="Z40" i="27"/>
  <c r="Y40" i="27"/>
  <c r="X40" i="27"/>
  <c r="W40" i="27"/>
  <c r="V40" i="27"/>
  <c r="U40" i="27"/>
  <c r="R40" i="27"/>
  <c r="Q40" i="27"/>
  <c r="N40" i="27"/>
  <c r="M40" i="27"/>
  <c r="L40" i="27"/>
  <c r="K40" i="27"/>
  <c r="J40" i="27"/>
  <c r="I40" i="27"/>
  <c r="H40" i="27"/>
  <c r="G40" i="27"/>
  <c r="F40" i="27"/>
  <c r="E40" i="27"/>
  <c r="D40" i="27"/>
  <c r="C40" i="27"/>
  <c r="BD39" i="27"/>
  <c r="BC39" i="27"/>
  <c r="BB39" i="27"/>
  <c r="BA39" i="27"/>
  <c r="AX39" i="27"/>
  <c r="AW39" i="27"/>
  <c r="AT39" i="27"/>
  <c r="AS39" i="27"/>
  <c r="AR39" i="27"/>
  <c r="AQ39" i="27"/>
  <c r="AN39" i="27"/>
  <c r="AM39" i="27"/>
  <c r="AL39" i="27"/>
  <c r="AK39" i="27"/>
  <c r="AJ39" i="27"/>
  <c r="AI39" i="27"/>
  <c r="AH39" i="27"/>
  <c r="AG39" i="27"/>
  <c r="AF39" i="27"/>
  <c r="AE39" i="27"/>
  <c r="AB39" i="27"/>
  <c r="AA39" i="27"/>
  <c r="Z39" i="27"/>
  <c r="Y39" i="27"/>
  <c r="X39" i="27"/>
  <c r="W39" i="27"/>
  <c r="V39" i="27"/>
  <c r="U39" i="27"/>
  <c r="T39" i="27"/>
  <c r="S39" i="27"/>
  <c r="R39" i="27"/>
  <c r="Q39" i="27"/>
  <c r="N39" i="27"/>
  <c r="M39" i="27"/>
  <c r="L39" i="27"/>
  <c r="K39" i="27"/>
  <c r="J39" i="27"/>
  <c r="I39" i="27"/>
  <c r="H39" i="27"/>
  <c r="G39" i="27"/>
  <c r="F39" i="27"/>
  <c r="E39" i="27"/>
  <c r="D39" i="27"/>
  <c r="C39" i="27"/>
  <c r="BD38" i="27"/>
  <c r="BC38" i="27"/>
  <c r="BB38" i="27"/>
  <c r="BA38" i="27"/>
  <c r="AX38" i="27"/>
  <c r="AW38" i="27"/>
  <c r="AT38" i="27"/>
  <c r="AS38" i="27"/>
  <c r="AR38" i="27"/>
  <c r="AQ38" i="27"/>
  <c r="AN38" i="27"/>
  <c r="AM38" i="27"/>
  <c r="AL38" i="27"/>
  <c r="AK38" i="27"/>
  <c r="AJ38" i="27"/>
  <c r="AI38" i="27"/>
  <c r="AH38" i="27"/>
  <c r="AG38" i="27"/>
  <c r="AF38" i="27"/>
  <c r="AE38" i="27"/>
  <c r="AD38" i="27"/>
  <c r="AC38" i="27"/>
  <c r="AB38" i="27"/>
  <c r="AA38" i="27"/>
  <c r="Z38" i="27"/>
  <c r="Y38" i="27"/>
  <c r="X38" i="27"/>
  <c r="W38" i="27"/>
  <c r="V38" i="27"/>
  <c r="U38" i="27"/>
  <c r="T38" i="27"/>
  <c r="S38" i="27"/>
  <c r="R38" i="27"/>
  <c r="Q38" i="27"/>
  <c r="N38" i="27"/>
  <c r="M38" i="27"/>
  <c r="L38" i="27"/>
  <c r="K38" i="27"/>
  <c r="J38" i="27"/>
  <c r="I38" i="27"/>
  <c r="H38" i="27"/>
  <c r="G38" i="27"/>
  <c r="F38" i="27"/>
  <c r="E38" i="27"/>
  <c r="D38" i="27"/>
  <c r="C38" i="27"/>
  <c r="BF37" i="27"/>
  <c r="BE37" i="27"/>
  <c r="BD37" i="27"/>
  <c r="BC37" i="27"/>
  <c r="BB37" i="27"/>
  <c r="BA37" i="27"/>
  <c r="AZ37" i="27"/>
  <c r="AY37" i="27"/>
  <c r="AX37" i="27"/>
  <c r="AW37" i="27"/>
  <c r="AT37" i="27"/>
  <c r="AS37" i="27"/>
  <c r="AR37" i="27"/>
  <c r="AQ37" i="27"/>
  <c r="AN37" i="27"/>
  <c r="AM37" i="27"/>
  <c r="AL37" i="27"/>
  <c r="AK37" i="27"/>
  <c r="AJ37" i="27"/>
  <c r="AI37" i="27"/>
  <c r="AH37" i="27"/>
  <c r="AG37" i="27"/>
  <c r="AF37" i="27"/>
  <c r="AE37" i="27"/>
  <c r="AD37" i="27"/>
  <c r="AC37" i="27"/>
  <c r="AB37" i="27"/>
  <c r="AA37" i="27"/>
  <c r="Z37" i="27"/>
  <c r="Y37" i="27"/>
  <c r="X37" i="27"/>
  <c r="W37" i="27"/>
  <c r="V37" i="27"/>
  <c r="U37" i="27"/>
  <c r="T37" i="27"/>
  <c r="S37" i="27"/>
  <c r="R37" i="27"/>
  <c r="Q37" i="27"/>
  <c r="N37" i="27"/>
  <c r="M37" i="27"/>
  <c r="L37" i="27"/>
  <c r="K37" i="27"/>
  <c r="J37" i="27"/>
  <c r="I37" i="27"/>
  <c r="H37" i="27"/>
  <c r="G37" i="27"/>
  <c r="F37" i="27"/>
  <c r="E37" i="27"/>
  <c r="D37" i="27"/>
  <c r="C37" i="27"/>
  <c r="BF36" i="27"/>
  <c r="BE36" i="27"/>
  <c r="BD36" i="27"/>
  <c r="BC36" i="27"/>
  <c r="BB36" i="27"/>
  <c r="BA36" i="27"/>
  <c r="AZ36" i="27"/>
  <c r="AY36" i="27"/>
  <c r="AX36" i="27"/>
  <c r="AW36" i="27"/>
  <c r="AT36" i="27"/>
  <c r="AS36" i="27"/>
  <c r="AR36" i="27"/>
  <c r="AQ36" i="27"/>
  <c r="AP36" i="27"/>
  <c r="AO36" i="27"/>
  <c r="AN36" i="27"/>
  <c r="AM36" i="27"/>
  <c r="AL36" i="27"/>
  <c r="AK36" i="27"/>
  <c r="AJ36" i="27"/>
  <c r="AI36" i="27"/>
  <c r="AH36" i="27"/>
  <c r="AG36" i="27"/>
  <c r="AF36" i="27"/>
  <c r="AE36" i="27"/>
  <c r="AD36" i="27"/>
  <c r="AC36" i="27"/>
  <c r="AB36" i="27"/>
  <c r="AA36" i="27"/>
  <c r="Z36" i="27"/>
  <c r="Y36" i="27"/>
  <c r="X36" i="27"/>
  <c r="W36" i="27"/>
  <c r="V36" i="27"/>
  <c r="U36" i="27"/>
  <c r="T36" i="27"/>
  <c r="S36" i="27"/>
  <c r="R36" i="27"/>
  <c r="Q36" i="27"/>
  <c r="P36" i="27"/>
  <c r="O36" i="27"/>
  <c r="N36" i="27"/>
  <c r="M36" i="27"/>
  <c r="L36" i="27"/>
  <c r="K36" i="27"/>
  <c r="J36" i="27"/>
  <c r="I36" i="27"/>
  <c r="H36" i="27"/>
  <c r="G36" i="27"/>
  <c r="F36" i="27"/>
  <c r="E36" i="27"/>
  <c r="D36" i="27"/>
  <c r="C36" i="27"/>
  <c r="BF35" i="27"/>
  <c r="BE35" i="27"/>
  <c r="BD35" i="27"/>
  <c r="BC35" i="27"/>
  <c r="BB35" i="27"/>
  <c r="BA35" i="27"/>
  <c r="AZ35" i="27"/>
  <c r="AY35" i="27"/>
  <c r="AX35" i="27"/>
  <c r="AW35" i="27"/>
  <c r="AT35" i="27"/>
  <c r="AS35" i="27"/>
  <c r="AR35" i="27"/>
  <c r="AQ35" i="27"/>
  <c r="AP35" i="27"/>
  <c r="AO35" i="27"/>
  <c r="AN35" i="27"/>
  <c r="AM35" i="27"/>
  <c r="AL35" i="27"/>
  <c r="AK35" i="27"/>
  <c r="AJ35" i="27"/>
  <c r="AI35" i="27"/>
  <c r="AH35" i="27"/>
  <c r="AG35" i="27"/>
  <c r="AF35" i="27"/>
  <c r="AE35" i="27"/>
  <c r="AD35" i="27"/>
  <c r="AC35" i="27"/>
  <c r="AB35" i="27"/>
  <c r="AA35" i="27"/>
  <c r="Z35" i="27"/>
  <c r="Y35" i="27"/>
  <c r="X35" i="27"/>
  <c r="W35" i="27"/>
  <c r="V35" i="27"/>
  <c r="U35" i="27"/>
  <c r="T35" i="27"/>
  <c r="S35" i="27"/>
  <c r="R35" i="27"/>
  <c r="Q35" i="27"/>
  <c r="P35" i="27"/>
  <c r="O35" i="27"/>
  <c r="N35" i="27"/>
  <c r="M35" i="27"/>
  <c r="L35" i="27"/>
  <c r="K35" i="27"/>
  <c r="J35" i="27"/>
  <c r="I35" i="27"/>
  <c r="H35" i="27"/>
  <c r="G35" i="27"/>
  <c r="F35" i="27"/>
  <c r="E35" i="27"/>
  <c r="D35" i="27"/>
  <c r="C35" i="27"/>
  <c r="BF34" i="27"/>
  <c r="BE34" i="27"/>
  <c r="BD34" i="27"/>
  <c r="BC34" i="27"/>
  <c r="BB34" i="27"/>
  <c r="BA34" i="27"/>
  <c r="AZ34" i="27"/>
  <c r="AY34" i="27"/>
  <c r="AX34" i="27"/>
  <c r="AW34" i="27"/>
  <c r="AT34" i="27"/>
  <c r="AS34" i="27"/>
  <c r="AR34" i="27"/>
  <c r="AQ34" i="27"/>
  <c r="AP34" i="27"/>
  <c r="AO34" i="27"/>
  <c r="AN34" i="27"/>
  <c r="AM34" i="27"/>
  <c r="AL34" i="27"/>
  <c r="AK34" i="27"/>
  <c r="AJ34" i="27"/>
  <c r="AI34" i="27"/>
  <c r="AH34" i="27"/>
  <c r="AG34" i="27"/>
  <c r="AF34" i="27"/>
  <c r="AE34" i="27"/>
  <c r="AD34" i="27"/>
  <c r="AC34" i="27"/>
  <c r="AB34" i="27"/>
  <c r="AA34" i="27"/>
  <c r="Z34" i="27"/>
  <c r="Y34" i="27"/>
  <c r="X34" i="27"/>
  <c r="W34" i="27"/>
  <c r="V34" i="27"/>
  <c r="U34" i="27"/>
  <c r="T34" i="27"/>
  <c r="S34" i="27"/>
  <c r="R34" i="27"/>
  <c r="Q34" i="27"/>
  <c r="P34" i="27"/>
  <c r="O34" i="27"/>
  <c r="N34" i="27"/>
  <c r="M34" i="27"/>
  <c r="L34" i="27"/>
  <c r="K34" i="27"/>
  <c r="J34" i="27"/>
  <c r="I34" i="27"/>
  <c r="H34" i="27"/>
  <c r="G34" i="27"/>
  <c r="F34" i="27"/>
  <c r="E34" i="27"/>
  <c r="D34" i="27"/>
  <c r="C34" i="27"/>
  <c r="BF33" i="27"/>
  <c r="BE33" i="27"/>
  <c r="BD33" i="27"/>
  <c r="BC33" i="27"/>
  <c r="BB33" i="27"/>
  <c r="BA33" i="27"/>
  <c r="AZ33" i="27"/>
  <c r="AY33" i="27"/>
  <c r="AX33" i="27"/>
  <c r="AW33" i="27"/>
  <c r="AV33" i="27"/>
  <c r="AU33" i="27"/>
  <c r="AU56" i="27" s="1"/>
  <c r="AT33" i="27"/>
  <c r="AS33" i="27"/>
  <c r="AR33" i="27"/>
  <c r="AQ33" i="27"/>
  <c r="AP33" i="27"/>
  <c r="AO33" i="27"/>
  <c r="AN33" i="27"/>
  <c r="AM33" i="27"/>
  <c r="AL33" i="27"/>
  <c r="AK33" i="27"/>
  <c r="AJ33" i="27"/>
  <c r="AI33" i="27"/>
  <c r="AH33" i="27"/>
  <c r="AG33" i="27"/>
  <c r="AF33" i="27"/>
  <c r="AE33" i="27"/>
  <c r="AD33" i="27"/>
  <c r="AC33" i="27"/>
  <c r="AB33" i="27"/>
  <c r="AA33" i="27"/>
  <c r="Z33" i="27"/>
  <c r="Y33" i="27"/>
  <c r="X33" i="27"/>
  <c r="W33" i="27"/>
  <c r="V33" i="27"/>
  <c r="U33" i="27"/>
  <c r="T33" i="27"/>
  <c r="S33" i="27"/>
  <c r="R33" i="27"/>
  <c r="Q33" i="27"/>
  <c r="P33" i="27"/>
  <c r="O33" i="27"/>
  <c r="N33" i="27"/>
  <c r="M33" i="27"/>
  <c r="L33" i="27"/>
  <c r="K33" i="27"/>
  <c r="J33" i="27"/>
  <c r="I33" i="27"/>
  <c r="H33" i="27"/>
  <c r="G33" i="27"/>
  <c r="F33" i="27"/>
  <c r="E33" i="27"/>
  <c r="D33" i="27"/>
  <c r="C33" i="27"/>
  <c r="BF32" i="27"/>
  <c r="BD32" i="27"/>
  <c r="BB32" i="27"/>
  <c r="AZ32" i="27"/>
  <c r="AX32" i="27"/>
  <c r="AV32" i="27"/>
  <c r="AT32" i="27"/>
  <c r="AR32" i="27"/>
  <c r="AP32" i="27"/>
  <c r="AN32" i="27"/>
  <c r="AL32" i="27"/>
  <c r="AJ32" i="27"/>
  <c r="AH32" i="27"/>
  <c r="AF32" i="27"/>
  <c r="AD32" i="27"/>
  <c r="AB32" i="27"/>
  <c r="Z32" i="27"/>
  <c r="X32" i="27"/>
  <c r="V32" i="27"/>
  <c r="T32" i="27"/>
  <c r="R32" i="27"/>
  <c r="P32" i="27"/>
  <c r="N32" i="27"/>
  <c r="L32" i="27"/>
  <c r="J32" i="27"/>
  <c r="H32" i="27"/>
  <c r="F32" i="27"/>
  <c r="D32" i="27"/>
  <c r="BE31" i="27"/>
  <c r="BC31" i="27"/>
  <c r="BA31" i="27"/>
  <c r="AY31" i="27"/>
  <c r="AW31" i="27"/>
  <c r="AU31" i="27"/>
  <c r="AS31" i="27"/>
  <c r="AQ31" i="27"/>
  <c r="AO31" i="27"/>
  <c r="AM31" i="27"/>
  <c r="AK31" i="27"/>
  <c r="AI31" i="27"/>
  <c r="AG31" i="27"/>
  <c r="AE31" i="27"/>
  <c r="AC31" i="27"/>
  <c r="AA31" i="27"/>
  <c r="Y31" i="27"/>
  <c r="W31" i="27"/>
  <c r="U31" i="27"/>
  <c r="S31" i="27"/>
  <c r="Q31" i="27"/>
  <c r="O31" i="27"/>
  <c r="M31" i="27"/>
  <c r="K31" i="27"/>
  <c r="I31" i="27"/>
  <c r="G31" i="27"/>
  <c r="E31" i="27"/>
  <c r="C31" i="27"/>
  <c r="G56" i="27" l="1"/>
  <c r="O56" i="27"/>
  <c r="W56" i="27"/>
  <c r="BC56" i="27"/>
  <c r="AE56" i="27"/>
  <c r="C56" i="27"/>
  <c r="AM56" i="27"/>
  <c r="J56" i="27"/>
  <c r="I56" i="27"/>
  <c r="BG31" i="27"/>
  <c r="K56" i="27"/>
  <c r="AA56" i="27"/>
  <c r="AQ56" i="27"/>
  <c r="AY56" i="27"/>
  <c r="BE56" i="27"/>
  <c r="AO56" i="27"/>
  <c r="E56" i="27"/>
  <c r="M56" i="27"/>
  <c r="U56" i="27"/>
  <c r="AC56" i="27"/>
  <c r="AK56" i="27"/>
  <c r="AS56" i="27"/>
  <c r="BA56" i="27"/>
  <c r="AW56" i="27"/>
  <c r="Q56" i="27"/>
  <c r="AG56" i="27"/>
  <c r="S56" i="27"/>
  <c r="AI56" i="27"/>
  <c r="Y56" i="27"/>
  <c r="BG56" i="27" l="1"/>
  <c r="G374" i="24" l="1"/>
  <c r="G375" i="24"/>
  <c r="G376" i="24"/>
  <c r="G377" i="24"/>
  <c r="G378" i="24"/>
  <c r="G379" i="24"/>
  <c r="G380" i="24"/>
  <c r="G381" i="24"/>
  <c r="G382" i="24"/>
  <c r="G383" i="24"/>
  <c r="G384" i="24"/>
  <c r="G385" i="24"/>
  <c r="G386" i="24"/>
  <c r="G387" i="24"/>
  <c r="G388" i="24"/>
  <c r="G389" i="24"/>
  <c r="G390" i="24"/>
  <c r="G391" i="24"/>
  <c r="G392" i="24"/>
  <c r="G393" i="24"/>
  <c r="G394" i="24"/>
  <c r="G395" i="24"/>
  <c r="G396" i="24"/>
  <c r="G397" i="24"/>
  <c r="G398" i="24"/>
  <c r="G399" i="24"/>
  <c r="G400" i="24"/>
  <c r="G401" i="24"/>
  <c r="G402" i="24"/>
  <c r="G403" i="24"/>
  <c r="G404" i="24"/>
  <c r="G405" i="24"/>
  <c r="G406" i="24"/>
  <c r="G407" i="24"/>
  <c r="G408" i="24"/>
  <c r="G409" i="24"/>
  <c r="G410" i="24"/>
  <c r="G411" i="24"/>
  <c r="G412" i="24"/>
  <c r="G413" i="24"/>
  <c r="G414" i="24"/>
  <c r="G415" i="24"/>
  <c r="G416" i="24"/>
  <c r="G417" i="24"/>
  <c r="G418" i="24"/>
  <c r="G419" i="24"/>
  <c r="G420" i="24"/>
  <c r="G421" i="24"/>
  <c r="G422" i="24"/>
  <c r="G423" i="24"/>
  <c r="G424" i="24"/>
  <c r="G425" i="24"/>
  <c r="G426" i="24"/>
  <c r="G427" i="24"/>
  <c r="G428" i="24"/>
  <c r="G429" i="24"/>
  <c r="G430" i="24"/>
  <c r="G431" i="24"/>
  <c r="G432" i="24"/>
  <c r="G433" i="24"/>
  <c r="G373" i="24"/>
  <c r="D374" i="24"/>
  <c r="D375" i="24"/>
  <c r="D376" i="24"/>
  <c r="D377" i="24"/>
  <c r="D378" i="24"/>
  <c r="D379" i="24"/>
  <c r="D380" i="24"/>
  <c r="D381" i="24"/>
  <c r="D382" i="24"/>
  <c r="D383" i="24"/>
  <c r="D384" i="24"/>
  <c r="D385" i="24"/>
  <c r="D386" i="24"/>
  <c r="D387" i="24"/>
  <c r="D388" i="24"/>
  <c r="D389" i="24"/>
  <c r="D390" i="24"/>
  <c r="D391" i="24"/>
  <c r="D392" i="24"/>
  <c r="D393" i="24"/>
  <c r="D394" i="24"/>
  <c r="D395" i="24"/>
  <c r="D396" i="24"/>
  <c r="D397" i="24"/>
  <c r="D398" i="24"/>
  <c r="D399" i="24"/>
  <c r="D400" i="24"/>
  <c r="D401" i="24"/>
  <c r="D402" i="24"/>
  <c r="D403" i="24"/>
  <c r="D404" i="24"/>
  <c r="D405" i="24"/>
  <c r="D406" i="24"/>
  <c r="D407" i="24"/>
  <c r="D408" i="24"/>
  <c r="D409" i="24"/>
  <c r="D410" i="24"/>
  <c r="D411" i="24"/>
  <c r="D412" i="24"/>
  <c r="D413" i="24"/>
  <c r="D414" i="24"/>
  <c r="D415" i="24"/>
  <c r="D416" i="24"/>
  <c r="D417" i="24"/>
  <c r="D418" i="24"/>
  <c r="D419" i="24"/>
  <c r="D420" i="24"/>
  <c r="D421" i="24"/>
  <c r="D422" i="24"/>
  <c r="D423" i="24"/>
  <c r="D424" i="24"/>
  <c r="D425" i="24"/>
  <c r="D426" i="24"/>
  <c r="D427" i="24"/>
  <c r="D428" i="24"/>
  <c r="D429" i="24"/>
  <c r="D430" i="24"/>
  <c r="D431" i="24"/>
  <c r="D432" i="24"/>
  <c r="D433" i="24"/>
  <c r="D373" i="24"/>
  <c r="AE42" i="24"/>
  <c r="AE41" i="24"/>
  <c r="AD43" i="24"/>
  <c r="AD42" i="24"/>
  <c r="AD41" i="24"/>
  <c r="AC43" i="24"/>
  <c r="AC42" i="24"/>
  <c r="AC41" i="24"/>
  <c r="AB43" i="24"/>
  <c r="AB42" i="24"/>
  <c r="AB41" i="24"/>
  <c r="AA41" i="24"/>
  <c r="Z41" i="24"/>
  <c r="Y43" i="24"/>
  <c r="Y42" i="24"/>
  <c r="X41" i="24"/>
  <c r="W43" i="24"/>
  <c r="W42" i="24"/>
  <c r="W41" i="24"/>
  <c r="V43" i="24"/>
  <c r="V42" i="24"/>
  <c r="V41" i="24"/>
  <c r="U41" i="24"/>
  <c r="T41" i="24"/>
  <c r="S43" i="24"/>
  <c r="S42" i="24"/>
  <c r="S41" i="24"/>
  <c r="R42" i="24"/>
  <c r="R41" i="24"/>
  <c r="Q43" i="24"/>
  <c r="Q42" i="24"/>
  <c r="Q41" i="24"/>
  <c r="P42" i="24"/>
  <c r="P41" i="24"/>
  <c r="O42" i="24"/>
  <c r="O41" i="24"/>
  <c r="N42" i="24"/>
  <c r="N41" i="24"/>
  <c r="M43" i="24"/>
  <c r="M42" i="24"/>
  <c r="M41" i="24"/>
  <c r="L41" i="24"/>
  <c r="K43" i="24"/>
  <c r="K42" i="24"/>
  <c r="K41" i="24"/>
  <c r="J41" i="24"/>
  <c r="I41" i="24"/>
  <c r="H42" i="24"/>
  <c r="H41" i="24"/>
  <c r="G41" i="24"/>
  <c r="F42" i="24"/>
  <c r="F41" i="24"/>
  <c r="E41" i="24"/>
  <c r="D41" i="24"/>
  <c r="C43" i="24"/>
  <c r="C42" i="24"/>
  <c r="C41" i="24"/>
  <c r="D170" i="24" l="1"/>
  <c r="D309" i="24" l="1"/>
  <c r="C309" i="24"/>
  <c r="B244" i="24"/>
  <c r="B245" i="24"/>
  <c r="B246" i="24"/>
  <c r="B247" i="24"/>
  <c r="B248" i="24"/>
  <c r="B249" i="24"/>
  <c r="B250" i="24"/>
  <c r="B251" i="24"/>
  <c r="B252" i="24"/>
  <c r="B253" i="24"/>
  <c r="B254" i="24"/>
  <c r="B255" i="24"/>
  <c r="B256" i="24"/>
  <c r="B257" i="24"/>
  <c r="B258" i="24"/>
  <c r="B259" i="24"/>
  <c r="B260" i="24"/>
  <c r="B261" i="24"/>
  <c r="B262" i="24"/>
  <c r="B263" i="24"/>
  <c r="B264" i="24"/>
  <c r="B265" i="24"/>
  <c r="B266" i="24"/>
  <c r="B267" i="24"/>
  <c r="B268" i="24"/>
  <c r="B269" i="24"/>
  <c r="B270" i="24"/>
  <c r="B271" i="24"/>
  <c r="B272" i="24"/>
  <c r="B273" i="24"/>
  <c r="B274" i="24"/>
  <c r="B275" i="24"/>
  <c r="B276" i="24"/>
  <c r="B277" i="24"/>
  <c r="B278" i="24"/>
  <c r="B279" i="24"/>
  <c r="B280" i="24"/>
  <c r="B281" i="24"/>
  <c r="B282" i="24"/>
  <c r="B243" i="24"/>
  <c r="C176" i="24" l="1" a="1"/>
  <c r="C176" i="24" s="1"/>
  <c r="E174" i="24"/>
  <c r="G174" i="24" s="1"/>
  <c r="E173" i="24"/>
  <c r="G173" i="24" s="1"/>
  <c r="E172" i="24"/>
  <c r="G172" i="24" s="1"/>
  <c r="E104" i="24"/>
  <c r="E105" i="24" s="1"/>
  <c r="E106" i="24" s="1"/>
  <c r="E171" i="24"/>
  <c r="G171" i="24" s="1"/>
  <c r="E170" i="24"/>
  <c r="G170" i="24" s="1"/>
  <c r="E168" i="24"/>
  <c r="G168" i="24" s="1"/>
  <c r="E169" i="24"/>
  <c r="G169" i="24" s="1"/>
  <c r="E167" i="24"/>
  <c r="G167" i="24" s="1"/>
  <c r="E165" i="24"/>
  <c r="G165" i="24" s="1"/>
  <c r="E166" i="24"/>
  <c r="G166" i="24" s="1"/>
  <c r="E164" i="24"/>
  <c r="G164" i="24" s="1"/>
  <c r="E162" i="24"/>
  <c r="G162" i="24" s="1"/>
  <c r="E163" i="24"/>
  <c r="G163" i="24" s="1"/>
  <c r="E161" i="24"/>
  <c r="G161" i="24" s="1"/>
  <c r="E160" i="24"/>
  <c r="G160" i="24" s="1"/>
  <c r="E159" i="24"/>
  <c r="G159" i="24" s="1"/>
  <c r="E157" i="24"/>
  <c r="G157" i="24" s="1"/>
  <c r="E158" i="24"/>
  <c r="G158" i="24" s="1"/>
  <c r="E156" i="24"/>
  <c r="G156" i="24" s="1"/>
  <c r="E155" i="24"/>
  <c r="G155" i="24" s="1"/>
  <c r="E153" i="24"/>
  <c r="G153" i="24" s="1"/>
  <c r="E154" i="24"/>
  <c r="G154" i="24" s="1"/>
  <c r="E152" i="24"/>
  <c r="G152" i="24" s="1"/>
  <c r="E150" i="24"/>
  <c r="G150" i="24" s="1"/>
  <c r="E151" i="24"/>
  <c r="G151" i="24" s="1"/>
  <c r="E149" i="24"/>
  <c r="G149" i="24" s="1"/>
  <c r="E148" i="24"/>
  <c r="G148" i="24" s="1"/>
  <c r="E147" i="24"/>
  <c r="G147" i="24" s="1"/>
  <c r="E145" i="24"/>
  <c r="G145" i="24" s="1"/>
  <c r="E146" i="24"/>
  <c r="G146" i="24" s="1"/>
  <c r="E144" i="24"/>
  <c r="G144" i="24" s="1"/>
  <c r="E143" i="24"/>
  <c r="G143" i="24" s="1"/>
  <c r="E142" i="24"/>
  <c r="G142" i="24" s="1"/>
  <c r="E140" i="24"/>
  <c r="G140" i="24" s="1"/>
  <c r="E141" i="24"/>
  <c r="G141" i="24" s="1"/>
  <c r="E139" i="24"/>
  <c r="G139" i="24" s="1"/>
  <c r="E138" i="24"/>
  <c r="G138" i="24" s="1"/>
  <c r="E137" i="24"/>
  <c r="G137" i="24" s="1"/>
  <c r="E136" i="24"/>
  <c r="G136" i="24" s="1"/>
  <c r="E135" i="24"/>
  <c r="G135" i="24" s="1"/>
  <c r="E134" i="24"/>
  <c r="G134" i="24" s="1"/>
  <c r="E133" i="24"/>
  <c r="G133" i="24" s="1"/>
  <c r="E131" i="24"/>
  <c r="G131" i="24" s="1"/>
  <c r="E132" i="24"/>
  <c r="G132" i="24" s="1"/>
  <c r="E130" i="24"/>
  <c r="G130" i="24" s="1"/>
  <c r="E129" i="24"/>
  <c r="G129" i="24" s="1"/>
  <c r="E127" i="24"/>
  <c r="G127" i="24" s="1"/>
  <c r="E128" i="24"/>
  <c r="G128" i="24" s="1"/>
  <c r="E126" i="24"/>
  <c r="G126" i="24" s="1"/>
  <c r="E125" i="24"/>
  <c r="G125" i="24" s="1"/>
  <c r="E124" i="24"/>
  <c r="G124" i="24" s="1"/>
  <c r="E123" i="24"/>
  <c r="G123" i="24" s="1"/>
  <c r="E122" i="24"/>
  <c r="G122" i="24" s="1"/>
  <c r="E121" i="24"/>
  <c r="G121" i="24" s="1"/>
  <c r="E120" i="24"/>
  <c r="G120" i="24" s="1"/>
  <c r="E119" i="24"/>
  <c r="G119" i="24" s="1"/>
  <c r="E118" i="24"/>
  <c r="G118" i="24" s="1"/>
  <c r="E117" i="24"/>
  <c r="G117" i="24" s="1"/>
  <c r="E115" i="24"/>
  <c r="G115" i="24" s="1"/>
  <c r="E116" i="24"/>
  <c r="G116" i="24" s="1"/>
  <c r="E114" i="24"/>
  <c r="G114" i="24" s="1"/>
  <c r="D174" i="24"/>
  <c r="D370" i="24" s="1"/>
  <c r="D173" i="24"/>
  <c r="D369" i="24" s="1"/>
  <c r="D172" i="24"/>
  <c r="D368" i="24" s="1"/>
  <c r="D171" i="24"/>
  <c r="D367" i="24" s="1"/>
  <c r="D366" i="24"/>
  <c r="D168" i="24"/>
  <c r="D364" i="24" s="1"/>
  <c r="D169" i="24"/>
  <c r="D365" i="24" s="1"/>
  <c r="D167" i="24"/>
  <c r="D363" i="24" s="1"/>
  <c r="D165" i="24"/>
  <c r="D361" i="24" s="1"/>
  <c r="D166" i="24"/>
  <c r="D362" i="24" s="1"/>
  <c r="D164" i="24"/>
  <c r="D360" i="24" s="1"/>
  <c r="D162" i="24"/>
  <c r="D358" i="24" s="1"/>
  <c r="D163" i="24"/>
  <c r="D359" i="24" s="1"/>
  <c r="D161" i="24"/>
  <c r="D357" i="24" s="1"/>
  <c r="D160" i="24"/>
  <c r="D356" i="24" s="1"/>
  <c r="D159" i="24"/>
  <c r="D355" i="24" s="1"/>
  <c r="D157" i="24"/>
  <c r="D353" i="24" s="1"/>
  <c r="D158" i="24"/>
  <c r="D354" i="24" s="1"/>
  <c r="D156" i="24"/>
  <c r="D155" i="24"/>
  <c r="D351" i="24" s="1"/>
  <c r="D153" i="24"/>
  <c r="D349" i="24" s="1"/>
  <c r="D154" i="24"/>
  <c r="D350" i="24" s="1"/>
  <c r="D152" i="24"/>
  <c r="D348" i="24" s="1"/>
  <c r="D150" i="24"/>
  <c r="D346" i="24" s="1"/>
  <c r="D151" i="24"/>
  <c r="D347" i="24" s="1"/>
  <c r="D149" i="24"/>
  <c r="D345" i="24" s="1"/>
  <c r="D148" i="24"/>
  <c r="D344" i="24" s="1"/>
  <c r="D147" i="24"/>
  <c r="D343" i="24" s="1"/>
  <c r="D145" i="24"/>
  <c r="D341" i="24" s="1"/>
  <c r="D146" i="24"/>
  <c r="D342" i="24" s="1"/>
  <c r="D144" i="24"/>
  <c r="D340" i="24" s="1"/>
  <c r="D143" i="24"/>
  <c r="D339" i="24" s="1"/>
  <c r="D142" i="24"/>
  <c r="D338" i="24" s="1"/>
  <c r="D140" i="24"/>
  <c r="D336" i="24" s="1"/>
  <c r="D141" i="24"/>
  <c r="D337" i="24" s="1"/>
  <c r="D139" i="24"/>
  <c r="D335" i="24" s="1"/>
  <c r="D138" i="24"/>
  <c r="D334" i="24" s="1"/>
  <c r="D137" i="24"/>
  <c r="D333" i="24" s="1"/>
  <c r="D136" i="24"/>
  <c r="D332" i="24" s="1"/>
  <c r="D135" i="24"/>
  <c r="D331" i="24" s="1"/>
  <c r="D134" i="24"/>
  <c r="D330" i="24" s="1"/>
  <c r="D133" i="24"/>
  <c r="D329" i="24" s="1"/>
  <c r="D131" i="24"/>
  <c r="D327" i="24" s="1"/>
  <c r="D132" i="24"/>
  <c r="D328" i="24" s="1"/>
  <c r="D130" i="24"/>
  <c r="D326" i="24" s="1"/>
  <c r="D129" i="24"/>
  <c r="D325" i="24" s="1"/>
  <c r="D127" i="24"/>
  <c r="D323" i="24" s="1"/>
  <c r="D128" i="24"/>
  <c r="D324" i="24" s="1"/>
  <c r="D126" i="24"/>
  <c r="D322" i="24" s="1"/>
  <c r="D125" i="24"/>
  <c r="D321" i="24" s="1"/>
  <c r="D124" i="24"/>
  <c r="D320" i="24" s="1"/>
  <c r="D123" i="24"/>
  <c r="D319" i="24" s="1"/>
  <c r="D122" i="24"/>
  <c r="D318" i="24" s="1"/>
  <c r="D121" i="24"/>
  <c r="D317" i="24" s="1"/>
  <c r="D120" i="24"/>
  <c r="D316" i="24" s="1"/>
  <c r="D119" i="24"/>
  <c r="D315" i="24" s="1"/>
  <c r="D118" i="24"/>
  <c r="D314" i="24" s="1"/>
  <c r="D117" i="24"/>
  <c r="D313" i="24" s="1"/>
  <c r="D115" i="24"/>
  <c r="D311" i="24" s="1"/>
  <c r="D116" i="24"/>
  <c r="D312" i="24" s="1"/>
  <c r="D114" i="24"/>
  <c r="D310" i="24" s="1"/>
  <c r="G109" i="24"/>
  <c r="G108" i="24"/>
  <c r="G107" i="24"/>
  <c r="G104" i="24"/>
  <c r="G105" i="24" s="1"/>
  <c r="G106" i="24" s="1"/>
  <c r="F104" i="24"/>
  <c r="F105" i="24" s="1"/>
  <c r="F106" i="24" s="1"/>
  <c r="G98" i="24"/>
  <c r="G99" i="24" s="1"/>
  <c r="G100" i="24" s="1"/>
  <c r="G101" i="24" s="1"/>
  <c r="G102" i="24" s="1"/>
  <c r="G103" i="24" s="1"/>
  <c r="F98" i="24"/>
  <c r="F99" i="24" s="1"/>
  <c r="F100" i="24" s="1"/>
  <c r="F101" i="24" s="1"/>
  <c r="F102" i="24" s="1"/>
  <c r="F103" i="24" s="1"/>
  <c r="E98" i="24"/>
  <c r="E99" i="24" s="1"/>
  <c r="E100" i="24" s="1"/>
  <c r="E101" i="24" s="1"/>
  <c r="E102" i="24" s="1"/>
  <c r="E103" i="24" s="1"/>
  <c r="G97" i="24"/>
  <c r="F97" i="24"/>
  <c r="E97" i="24"/>
  <c r="G96" i="24"/>
  <c r="F96" i="24"/>
  <c r="G95" i="24"/>
  <c r="F95" i="24"/>
  <c r="E95" i="24"/>
  <c r="G91" i="24"/>
  <c r="G92" i="24" s="1"/>
  <c r="G93" i="24" s="1"/>
  <c r="G94" i="24" s="1"/>
  <c r="F91" i="24"/>
  <c r="F92" i="24" s="1"/>
  <c r="F93" i="24" s="1"/>
  <c r="F94" i="24" s="1"/>
  <c r="E91" i="24"/>
  <c r="E92" i="24" s="1"/>
  <c r="E93" i="24" s="1"/>
  <c r="E94" i="24" s="1"/>
  <c r="G90" i="24"/>
  <c r="F90" i="24"/>
  <c r="E90" i="24"/>
  <c r="G89" i="24"/>
  <c r="F89" i="24"/>
  <c r="E89" i="24"/>
  <c r="G87" i="24"/>
  <c r="G88" i="24" s="1"/>
  <c r="F87" i="24"/>
  <c r="F88" i="24" s="1"/>
  <c r="E87" i="24"/>
  <c r="E88" i="24" s="1"/>
  <c r="G86" i="24"/>
  <c r="F86" i="24"/>
  <c r="E86" i="24"/>
  <c r="E85" i="24"/>
  <c r="G83" i="24"/>
  <c r="G84" i="24" s="1"/>
  <c r="F83" i="24"/>
  <c r="F84" i="24" s="1"/>
  <c r="E83" i="24"/>
  <c r="E84" i="24" s="1"/>
  <c r="G79" i="24"/>
  <c r="G80" i="24" s="1"/>
  <c r="G81" i="24" s="1"/>
  <c r="G82" i="24" s="1"/>
  <c r="F79" i="24"/>
  <c r="F80" i="24" s="1"/>
  <c r="F81" i="24" s="1"/>
  <c r="F82" i="24" s="1"/>
  <c r="E79" i="24"/>
  <c r="E80" i="24" s="1"/>
  <c r="E81" i="24" s="1"/>
  <c r="E82" i="24" s="1"/>
  <c r="G78" i="24"/>
  <c r="F78" i="24"/>
  <c r="E78" i="24"/>
  <c r="D109" i="24"/>
  <c r="C174" i="24" s="1"/>
  <c r="C370" i="24" s="1"/>
  <c r="B433" i="24" s="1"/>
  <c r="E433" i="24" s="1"/>
  <c r="D108" i="24"/>
  <c r="C173" i="24" s="1"/>
  <c r="C369" i="24" s="1"/>
  <c r="B432" i="24" s="1"/>
  <c r="E432" i="24" s="1"/>
  <c r="D107" i="24"/>
  <c r="C172" i="24" s="1"/>
  <c r="C368" i="24" s="1"/>
  <c r="B431" i="24" s="1"/>
  <c r="E431" i="24" s="1"/>
  <c r="D105" i="24"/>
  <c r="C167" i="24" s="1"/>
  <c r="C363" i="24" s="1"/>
  <c r="B426" i="24" s="1"/>
  <c r="E426" i="24" s="1"/>
  <c r="D106" i="24"/>
  <c r="C170" i="24" s="1"/>
  <c r="D104" i="24"/>
  <c r="C164" i="24" s="1"/>
  <c r="C360" i="24" s="1"/>
  <c r="B423" i="24" s="1"/>
  <c r="E423" i="24" s="1"/>
  <c r="D99" i="24"/>
  <c r="C155" i="24" s="1"/>
  <c r="C351" i="24" s="1"/>
  <c r="B414" i="24" s="1"/>
  <c r="E414" i="24" s="1"/>
  <c r="D100" i="24"/>
  <c r="C156" i="24" s="1"/>
  <c r="C352" i="24" s="1"/>
  <c r="B415" i="24" s="1"/>
  <c r="E415" i="24" s="1"/>
  <c r="D101" i="24"/>
  <c r="C159" i="24" s="1"/>
  <c r="C355" i="24" s="1"/>
  <c r="B418" i="24" s="1"/>
  <c r="E418" i="24" s="1"/>
  <c r="D102" i="24"/>
  <c r="C160" i="24" s="1"/>
  <c r="C356" i="24" s="1"/>
  <c r="B419" i="24" s="1"/>
  <c r="E419" i="24" s="1"/>
  <c r="D103" i="24"/>
  <c r="C161" i="24" s="1"/>
  <c r="D98" i="24"/>
  <c r="C152" i="24" s="1"/>
  <c r="D97" i="24"/>
  <c r="C149" i="24" s="1"/>
  <c r="C345" i="24" s="1"/>
  <c r="B408" i="24" s="1"/>
  <c r="E408" i="24" s="1"/>
  <c r="D96" i="24"/>
  <c r="C148" i="24" s="1"/>
  <c r="C344" i="24" s="1"/>
  <c r="B407" i="24" s="1"/>
  <c r="E407" i="24" s="1"/>
  <c r="D92" i="24"/>
  <c r="C139" i="24" s="1"/>
  <c r="C335" i="24" s="1"/>
  <c r="B398" i="24" s="1"/>
  <c r="E398" i="24" s="1"/>
  <c r="D93" i="24"/>
  <c r="C142" i="24" s="1"/>
  <c r="D94" i="24"/>
  <c r="C144" i="24" s="1"/>
  <c r="D95" i="24"/>
  <c r="C147" i="24" s="1"/>
  <c r="C343" i="24" s="1"/>
  <c r="B406" i="24" s="1"/>
  <c r="E406" i="24" s="1"/>
  <c r="D91" i="24"/>
  <c r="C137" i="24" s="1"/>
  <c r="D90" i="24"/>
  <c r="C135" i="24" s="1"/>
  <c r="D89" i="24"/>
  <c r="C133" i="24" s="1"/>
  <c r="C329" i="24" s="1"/>
  <c r="B392" i="24" s="1"/>
  <c r="E392" i="24" s="1"/>
  <c r="D88" i="24"/>
  <c r="C130" i="24" s="1"/>
  <c r="C326" i="24" s="1"/>
  <c r="B389" i="24" s="1"/>
  <c r="E389" i="24" s="1"/>
  <c r="D87" i="24"/>
  <c r="C129" i="24" s="1"/>
  <c r="C325" i="24" s="1"/>
  <c r="B388" i="24" s="1"/>
  <c r="E388" i="24" s="1"/>
  <c r="D86" i="24"/>
  <c r="C126" i="24" s="1"/>
  <c r="D85" i="24"/>
  <c r="C125" i="24" s="1"/>
  <c r="C321" i="24" s="1"/>
  <c r="B384" i="24" s="1"/>
  <c r="E384" i="24" s="1"/>
  <c r="D84" i="24"/>
  <c r="C124" i="24" s="1"/>
  <c r="C320" i="24" s="1"/>
  <c r="B383" i="24" s="1"/>
  <c r="E383" i="24" s="1"/>
  <c r="D83" i="24"/>
  <c r="C122" i="24" s="1"/>
  <c r="D80" i="24"/>
  <c r="C118" i="24" s="1"/>
  <c r="C314" i="24" s="1"/>
  <c r="B377" i="24" s="1"/>
  <c r="E377" i="24" s="1"/>
  <c r="D81" i="24"/>
  <c r="C119" i="24" s="1"/>
  <c r="C315" i="24" s="1"/>
  <c r="B378" i="24" s="1"/>
  <c r="E378" i="24" s="1"/>
  <c r="D82" i="24"/>
  <c r="C121" i="24" s="1"/>
  <c r="C317" i="24" s="1"/>
  <c r="B380" i="24" s="1"/>
  <c r="E380" i="24" s="1"/>
  <c r="D79" i="24"/>
  <c r="C117" i="24" s="1"/>
  <c r="C313" i="24" s="1"/>
  <c r="B376" i="24" s="1"/>
  <c r="E376" i="24" s="1"/>
  <c r="D78" i="24"/>
  <c r="B72" i="24"/>
  <c r="AH40" i="24" s="1"/>
  <c r="B71" i="24"/>
  <c r="AG40" i="24" s="1"/>
  <c r="B70" i="24"/>
  <c r="AF40" i="24" s="1"/>
  <c r="B69" i="24"/>
  <c r="AE40" i="24" s="1"/>
  <c r="B68" i="24"/>
  <c r="AD40" i="24" s="1"/>
  <c r="B67" i="24"/>
  <c r="AC40" i="24" s="1"/>
  <c r="B66" i="24"/>
  <c r="AB40" i="24" s="1"/>
  <c r="B65" i="24"/>
  <c r="AA40" i="24" s="1"/>
  <c r="B64" i="24"/>
  <c r="Z40" i="24" s="1"/>
  <c r="B63" i="24"/>
  <c r="Y40" i="24" s="1"/>
  <c r="B62" i="24"/>
  <c r="X40" i="24" s="1"/>
  <c r="B61" i="24"/>
  <c r="W40" i="24" s="1"/>
  <c r="B60" i="24"/>
  <c r="V40" i="24" s="1"/>
  <c r="B59" i="24"/>
  <c r="U40" i="24" s="1"/>
  <c r="B58" i="24"/>
  <c r="T40" i="24" s="1"/>
  <c r="B57" i="24"/>
  <c r="S40" i="24" s="1"/>
  <c r="B56" i="24"/>
  <c r="R40" i="24" s="1"/>
  <c r="B55" i="24"/>
  <c r="Q40" i="24" s="1"/>
  <c r="B54" i="24"/>
  <c r="P40" i="24" s="1"/>
  <c r="B53" i="24"/>
  <c r="O40" i="24" s="1"/>
  <c r="B52" i="24"/>
  <c r="N40" i="24" s="1"/>
  <c r="B51" i="24"/>
  <c r="M40" i="24" s="1"/>
  <c r="B50" i="24"/>
  <c r="L40" i="24" s="1"/>
  <c r="B49" i="24"/>
  <c r="K40" i="24" s="1"/>
  <c r="B48" i="24"/>
  <c r="J40" i="24" s="1"/>
  <c r="B47" i="24"/>
  <c r="I40" i="24" s="1"/>
  <c r="B46" i="24"/>
  <c r="H40" i="24" s="1"/>
  <c r="B43" i="24"/>
  <c r="E40" i="24" s="1"/>
  <c r="B44" i="24"/>
  <c r="F40" i="24" s="1"/>
  <c r="B45" i="24"/>
  <c r="G40" i="24" s="1"/>
  <c r="B42" i="24"/>
  <c r="D40" i="24" s="1"/>
  <c r="B41" i="24"/>
  <c r="C40" i="24" s="1"/>
  <c r="B79" i="24"/>
  <c r="B83" i="24"/>
  <c r="B85" i="24"/>
  <c r="B86" i="24"/>
  <c r="B87" i="24"/>
  <c r="B89" i="24"/>
  <c r="B90" i="24"/>
  <c r="B91" i="24"/>
  <c r="B96" i="24"/>
  <c r="B97" i="24"/>
  <c r="B98" i="24"/>
  <c r="B104" i="24"/>
  <c r="B107" i="24"/>
  <c r="B108" i="24"/>
  <c r="B109" i="24"/>
  <c r="B78" i="24"/>
  <c r="D352" i="24" l="1"/>
  <c r="F11" i="22"/>
  <c r="I12" i="22"/>
  <c r="G14" i="22"/>
  <c r="I20" i="22"/>
  <c r="G22" i="22"/>
  <c r="G30" i="22"/>
  <c r="F35" i="22"/>
  <c r="I36" i="22"/>
  <c r="F43" i="22"/>
  <c r="I44" i="22"/>
  <c r="F45" i="22"/>
  <c r="I43" i="22"/>
  <c r="F8" i="22"/>
  <c r="I9" i="22"/>
  <c r="G11" i="22"/>
  <c r="F16" i="22"/>
  <c r="I17" i="22"/>
  <c r="G19" i="22"/>
  <c r="F24" i="22"/>
  <c r="I25" i="22"/>
  <c r="G27" i="22"/>
  <c r="F32" i="22"/>
  <c r="I33" i="22"/>
  <c r="G35" i="22"/>
  <c r="F40" i="22"/>
  <c r="G43" i="22"/>
  <c r="I46" i="22"/>
  <c r="F42" i="22"/>
  <c r="G8" i="22"/>
  <c r="F13" i="22"/>
  <c r="I14" i="22"/>
  <c r="G16" i="22"/>
  <c r="F21" i="22"/>
  <c r="I22" i="22"/>
  <c r="G24" i="22"/>
  <c r="F29" i="22"/>
  <c r="I30" i="22"/>
  <c r="G32" i="22"/>
  <c r="F37" i="22"/>
  <c r="I38" i="22"/>
  <c r="G40" i="22"/>
  <c r="G45" i="22"/>
  <c r="F10" i="22"/>
  <c r="I11" i="22"/>
  <c r="G13" i="22"/>
  <c r="F18" i="22"/>
  <c r="I19" i="22"/>
  <c r="G21" i="22"/>
  <c r="F26" i="22"/>
  <c r="I27" i="22"/>
  <c r="G29" i="22"/>
  <c r="F34" i="22"/>
  <c r="I35" i="22"/>
  <c r="G37" i="22"/>
  <c r="I8" i="22"/>
  <c r="G10" i="22"/>
  <c r="F15" i="22"/>
  <c r="I16" i="22"/>
  <c r="G18" i="22"/>
  <c r="F23" i="22"/>
  <c r="I24" i="22"/>
  <c r="G26" i="22"/>
  <c r="F31" i="22"/>
  <c r="I32" i="22"/>
  <c r="G34" i="22"/>
  <c r="F39" i="22"/>
  <c r="I40" i="22"/>
  <c r="G42" i="22"/>
  <c r="F9" i="22"/>
  <c r="G12" i="22"/>
  <c r="F17" i="22"/>
  <c r="I18" i="22"/>
  <c r="G36" i="22"/>
  <c r="G44" i="22"/>
  <c r="F12" i="22"/>
  <c r="I13" i="22"/>
  <c r="G15" i="22"/>
  <c r="F20" i="22"/>
  <c r="I21" i="22"/>
  <c r="G23" i="22"/>
  <c r="F28" i="22"/>
  <c r="I29" i="22"/>
  <c r="G31" i="22"/>
  <c r="F36" i="22"/>
  <c r="I37" i="22"/>
  <c r="G39" i="22"/>
  <c r="F44" i="22"/>
  <c r="I45" i="22"/>
  <c r="I10" i="22"/>
  <c r="G20" i="22"/>
  <c r="F25" i="22"/>
  <c r="I26" i="22"/>
  <c r="G28" i="22"/>
  <c r="F33" i="22"/>
  <c r="I34" i="22"/>
  <c r="F41" i="22"/>
  <c r="I42" i="22"/>
  <c r="G9" i="22"/>
  <c r="F14" i="22"/>
  <c r="I15" i="22"/>
  <c r="G17" i="22"/>
  <c r="F22" i="22"/>
  <c r="I23" i="22"/>
  <c r="G25" i="22"/>
  <c r="F30" i="22"/>
  <c r="I31" i="22"/>
  <c r="G33" i="22"/>
  <c r="F38" i="22"/>
  <c r="I39" i="22"/>
  <c r="G41" i="22"/>
  <c r="F46" i="22"/>
  <c r="F19" i="22"/>
  <c r="F27" i="22"/>
  <c r="I28" i="22"/>
  <c r="G38" i="22"/>
  <c r="G46" i="22"/>
  <c r="I41" i="22"/>
  <c r="G7" i="22"/>
  <c r="I7" i="22"/>
  <c r="F7" i="22"/>
  <c r="F322" i="24"/>
  <c r="C385" i="24"/>
  <c r="F385" i="24" s="1"/>
  <c r="C433" i="24"/>
  <c r="F433" i="24" s="1"/>
  <c r="F370" i="24"/>
  <c r="F315" i="24"/>
  <c r="C378" i="24"/>
  <c r="F378" i="24" s="1"/>
  <c r="F324" i="24"/>
  <c r="C387" i="24"/>
  <c r="F387" i="24" s="1"/>
  <c r="F331" i="24"/>
  <c r="C394" i="24"/>
  <c r="F394" i="24" s="1"/>
  <c r="F339" i="24"/>
  <c r="C402" i="24"/>
  <c r="F402" i="24" s="1"/>
  <c r="F346" i="24"/>
  <c r="C409" i="24"/>
  <c r="F409" i="24" s="1"/>
  <c r="F355" i="24"/>
  <c r="C418" i="24"/>
  <c r="F418" i="24" s="1"/>
  <c r="F363" i="24"/>
  <c r="C426" i="24"/>
  <c r="F426" i="24" s="1"/>
  <c r="F361" i="24"/>
  <c r="C424" i="24"/>
  <c r="F424" i="24" s="1"/>
  <c r="F316" i="24"/>
  <c r="C379" i="24"/>
  <c r="F379" i="24" s="1"/>
  <c r="F323" i="24"/>
  <c r="C386" i="24"/>
  <c r="F386" i="24" s="1"/>
  <c r="F332" i="24"/>
  <c r="C395" i="24"/>
  <c r="F395" i="24" s="1"/>
  <c r="F340" i="24"/>
  <c r="C403" i="24"/>
  <c r="F403" i="24" s="1"/>
  <c r="F348" i="24"/>
  <c r="C411" i="24"/>
  <c r="F411" i="24" s="1"/>
  <c r="F356" i="24"/>
  <c r="C419" i="24"/>
  <c r="F419" i="24" s="1"/>
  <c r="F365" i="24"/>
  <c r="C428" i="24"/>
  <c r="F428" i="24" s="1"/>
  <c r="F330" i="24"/>
  <c r="C393" i="24"/>
  <c r="F393" i="24" s="1"/>
  <c r="F317" i="24"/>
  <c r="C380" i="24"/>
  <c r="F380" i="24" s="1"/>
  <c r="F325" i="24"/>
  <c r="C388" i="24"/>
  <c r="F388" i="24" s="1"/>
  <c r="F333" i="24"/>
  <c r="C396" i="24"/>
  <c r="F396" i="24" s="1"/>
  <c r="F342" i="24"/>
  <c r="C405" i="24"/>
  <c r="F405" i="24" s="1"/>
  <c r="F350" i="24"/>
  <c r="C413" i="24"/>
  <c r="F413" i="24" s="1"/>
  <c r="F357" i="24"/>
  <c r="C420" i="24"/>
  <c r="F420" i="24" s="1"/>
  <c r="F364" i="24"/>
  <c r="C427" i="24"/>
  <c r="F427" i="24" s="1"/>
  <c r="F338" i="24"/>
  <c r="C401" i="24"/>
  <c r="F401" i="24" s="1"/>
  <c r="F310" i="24"/>
  <c r="C373" i="24"/>
  <c r="F373" i="24" s="1"/>
  <c r="F318" i="24"/>
  <c r="C381" i="24"/>
  <c r="F381" i="24" s="1"/>
  <c r="F326" i="24"/>
  <c r="C389" i="24"/>
  <c r="F389" i="24" s="1"/>
  <c r="F334" i="24"/>
  <c r="C397" i="24"/>
  <c r="F397" i="24" s="1"/>
  <c r="F341" i="24"/>
  <c r="C404" i="24"/>
  <c r="F404" i="24" s="1"/>
  <c r="F349" i="24"/>
  <c r="C412" i="24"/>
  <c r="F412" i="24" s="1"/>
  <c r="F359" i="24"/>
  <c r="C422" i="24"/>
  <c r="F422" i="24" s="1"/>
  <c r="F366" i="24"/>
  <c r="C429" i="24"/>
  <c r="F429" i="24" s="1"/>
  <c r="F347" i="24"/>
  <c r="C410" i="24"/>
  <c r="F410" i="24" s="1"/>
  <c r="F312" i="24"/>
  <c r="C375" i="24"/>
  <c r="F375" i="24" s="1"/>
  <c r="F319" i="24"/>
  <c r="C382" i="24"/>
  <c r="F382" i="24" s="1"/>
  <c r="F328" i="24"/>
  <c r="C391" i="24"/>
  <c r="F391" i="24" s="1"/>
  <c r="F335" i="24"/>
  <c r="C398" i="24"/>
  <c r="F398" i="24" s="1"/>
  <c r="F343" i="24"/>
  <c r="C406" i="24"/>
  <c r="F406" i="24" s="1"/>
  <c r="F351" i="24"/>
  <c r="C414" i="24"/>
  <c r="F414" i="24" s="1"/>
  <c r="F358" i="24"/>
  <c r="C421" i="24"/>
  <c r="F421" i="24" s="1"/>
  <c r="F367" i="24"/>
  <c r="C430" i="24"/>
  <c r="F430" i="24" s="1"/>
  <c r="F314" i="24"/>
  <c r="C377" i="24"/>
  <c r="F377" i="24" s="1"/>
  <c r="F353" i="24"/>
  <c r="C416" i="24"/>
  <c r="F416" i="24" s="1"/>
  <c r="F311" i="24"/>
  <c r="C374" i="24"/>
  <c r="F374" i="24" s="1"/>
  <c r="F320" i="24"/>
  <c r="C383" i="24"/>
  <c r="F383" i="24" s="1"/>
  <c r="F327" i="24"/>
  <c r="C390" i="24"/>
  <c r="F390" i="24" s="1"/>
  <c r="F337" i="24"/>
  <c r="C400" i="24"/>
  <c r="F400" i="24" s="1"/>
  <c r="F344" i="24"/>
  <c r="C407" i="24"/>
  <c r="F407" i="24" s="1"/>
  <c r="F352" i="24"/>
  <c r="C415" i="24"/>
  <c r="F415" i="24" s="1"/>
  <c r="F360" i="24"/>
  <c r="C423" i="24"/>
  <c r="F423" i="24" s="1"/>
  <c r="C431" i="24"/>
  <c r="F431" i="24" s="1"/>
  <c r="F368" i="24"/>
  <c r="F313" i="24"/>
  <c r="C376" i="24"/>
  <c r="F376" i="24" s="1"/>
  <c r="F321" i="24"/>
  <c r="C384" i="24"/>
  <c r="F384" i="24" s="1"/>
  <c r="F329" i="24"/>
  <c r="C392" i="24"/>
  <c r="F392" i="24" s="1"/>
  <c r="F336" i="24"/>
  <c r="C399" i="24"/>
  <c r="F399" i="24" s="1"/>
  <c r="F345" i="24"/>
  <c r="C408" i="24"/>
  <c r="F408" i="24" s="1"/>
  <c r="F354" i="24"/>
  <c r="C417" i="24"/>
  <c r="F417" i="24" s="1"/>
  <c r="F362" i="24"/>
  <c r="C425" i="24"/>
  <c r="F425" i="24" s="1"/>
  <c r="C432" i="24"/>
  <c r="F432" i="24" s="1"/>
  <c r="F369" i="24"/>
  <c r="C340" i="24"/>
  <c r="B403" i="24" s="1"/>
  <c r="E403" i="24" s="1"/>
  <c r="C145" i="24"/>
  <c r="C318" i="24"/>
  <c r="B381" i="24" s="1"/>
  <c r="E381" i="24" s="1"/>
  <c r="C123" i="24"/>
  <c r="C319" i="24" s="1"/>
  <c r="B382" i="24" s="1"/>
  <c r="E382" i="24" s="1"/>
  <c r="C322" i="24"/>
  <c r="B385" i="24" s="1"/>
  <c r="E385" i="24" s="1"/>
  <c r="C127" i="24"/>
  <c r="C338" i="24"/>
  <c r="B401" i="24" s="1"/>
  <c r="E401" i="24" s="1"/>
  <c r="C143" i="24"/>
  <c r="C339" i="24" s="1"/>
  <c r="B402" i="24" s="1"/>
  <c r="E402" i="24" s="1"/>
  <c r="C333" i="24"/>
  <c r="B396" i="24" s="1"/>
  <c r="E396" i="24" s="1"/>
  <c r="C138" i="24"/>
  <c r="C334" i="24" s="1"/>
  <c r="B397" i="24" s="1"/>
  <c r="E397" i="24" s="1"/>
  <c r="C366" i="24"/>
  <c r="B429" i="24" s="1"/>
  <c r="E429" i="24" s="1"/>
  <c r="C171" i="24"/>
  <c r="C367" i="24" s="1"/>
  <c r="B430" i="24" s="1"/>
  <c r="E430" i="24" s="1"/>
  <c r="C357" i="24"/>
  <c r="B420" i="24" s="1"/>
  <c r="E420" i="24" s="1"/>
  <c r="C162" i="24"/>
  <c r="C331" i="24"/>
  <c r="B394" i="24" s="1"/>
  <c r="E394" i="24" s="1"/>
  <c r="C136" i="24"/>
  <c r="C332" i="24" s="1"/>
  <c r="B395" i="24" s="1"/>
  <c r="E395" i="24" s="1"/>
  <c r="C348" i="24"/>
  <c r="B411" i="24" s="1"/>
  <c r="E411" i="24" s="1"/>
  <c r="C153" i="24"/>
  <c r="C131" i="24"/>
  <c r="C140" i="24"/>
  <c r="C165" i="24"/>
  <c r="C150" i="24"/>
  <c r="C114" i="24"/>
  <c r="C134" i="24"/>
  <c r="C330" i="24" s="1"/>
  <c r="B393" i="24" s="1"/>
  <c r="E393" i="24" s="1"/>
  <c r="C157" i="24"/>
  <c r="C120" i="24"/>
  <c r="C316" i="24" s="1"/>
  <c r="B379" i="24" s="1"/>
  <c r="E379" i="24" s="1"/>
  <c r="C168" i="24"/>
  <c r="B23" i="24"/>
  <c r="C79" i="24" s="1"/>
  <c r="B24" i="24"/>
  <c r="C83" i="24" s="1"/>
  <c r="B25" i="24"/>
  <c r="C85" i="24" s="1"/>
  <c r="B125" i="24" s="1"/>
  <c r="G254" i="24" s="1"/>
  <c r="B26" i="24"/>
  <c r="C86" i="24" s="1"/>
  <c r="B126" i="24" s="1"/>
  <c r="B27" i="24"/>
  <c r="C87" i="24" s="1"/>
  <c r="B28" i="24"/>
  <c r="C89" i="24" s="1"/>
  <c r="B133" i="24" s="1"/>
  <c r="B29" i="24"/>
  <c r="C90" i="24" s="1"/>
  <c r="B135" i="24" s="1"/>
  <c r="B30" i="24"/>
  <c r="C91" i="24" s="1"/>
  <c r="B31" i="24"/>
  <c r="C96" i="24" s="1"/>
  <c r="B148" i="24" s="1"/>
  <c r="G277" i="24" s="1"/>
  <c r="B32" i="24"/>
  <c r="C97" i="24" s="1"/>
  <c r="B149" i="24" s="1"/>
  <c r="B33" i="24"/>
  <c r="C98" i="24" s="1"/>
  <c r="B34" i="24"/>
  <c r="C104" i="24" s="1"/>
  <c r="B35" i="24"/>
  <c r="C107" i="24" s="1"/>
  <c r="B172" i="24" s="1"/>
  <c r="G301" i="24" s="1"/>
  <c r="B36" i="24"/>
  <c r="C108" i="24" s="1"/>
  <c r="B173" i="24" s="1"/>
  <c r="G302" i="24" s="1"/>
  <c r="B37" i="24"/>
  <c r="C109" i="24" s="1"/>
  <c r="B174" i="24" s="1"/>
  <c r="G303" i="24" s="1"/>
  <c r="B22" i="24"/>
  <c r="C78" i="24" s="1"/>
  <c r="B114" i="24" s="1"/>
  <c r="C99" i="24" l="1"/>
  <c r="B152" i="24"/>
  <c r="C310" i="24"/>
  <c r="B373" i="24" s="1"/>
  <c r="C115" i="24"/>
  <c r="C166" i="24"/>
  <c r="C362" i="24" s="1"/>
  <c r="B425" i="24" s="1"/>
  <c r="E425" i="24" s="1"/>
  <c r="C361" i="24"/>
  <c r="B424" i="24" s="1"/>
  <c r="E424" i="24" s="1"/>
  <c r="C141" i="24"/>
  <c r="C337" i="24" s="1"/>
  <c r="B400" i="24" s="1"/>
  <c r="E400" i="24" s="1"/>
  <c r="C336" i="24"/>
  <c r="B399" i="24" s="1"/>
  <c r="E399" i="24" s="1"/>
  <c r="C163" i="24"/>
  <c r="C359" i="24" s="1"/>
  <c r="B422" i="24" s="1"/>
  <c r="E422" i="24" s="1"/>
  <c r="C358" i="24"/>
  <c r="B421" i="24" s="1"/>
  <c r="E421" i="24" s="1"/>
  <c r="C128" i="24"/>
  <c r="C324" i="24" s="1"/>
  <c r="B387" i="24" s="1"/>
  <c r="E387" i="24" s="1"/>
  <c r="C323" i="24"/>
  <c r="B386" i="24" s="1"/>
  <c r="E386" i="24" s="1"/>
  <c r="G278" i="24"/>
  <c r="B150" i="24"/>
  <c r="G255" i="24"/>
  <c r="B127" i="24"/>
  <c r="C84" i="24"/>
  <c r="B124" i="24" s="1"/>
  <c r="G253" i="24" s="1"/>
  <c r="B122" i="24"/>
  <c r="G243" i="24"/>
  <c r="B115" i="24"/>
  <c r="C92" i="24"/>
  <c r="B137" i="24"/>
  <c r="C169" i="24"/>
  <c r="C365" i="24" s="1"/>
  <c r="B428" i="24" s="1"/>
  <c r="E428" i="24" s="1"/>
  <c r="C364" i="24"/>
  <c r="B427" i="24" s="1"/>
  <c r="E427" i="24" s="1"/>
  <c r="C132" i="24"/>
  <c r="C328" i="24" s="1"/>
  <c r="B391" i="24" s="1"/>
  <c r="E391" i="24" s="1"/>
  <c r="C327" i="24"/>
  <c r="B390" i="24" s="1"/>
  <c r="E390" i="24" s="1"/>
  <c r="C80" i="24"/>
  <c r="B117" i="24"/>
  <c r="G246" i="24" s="1"/>
  <c r="G264" i="24"/>
  <c r="B136" i="24"/>
  <c r="G265" i="24" s="1"/>
  <c r="C105" i="24"/>
  <c r="B164" i="24"/>
  <c r="G262" i="24"/>
  <c r="B134" i="24"/>
  <c r="G263" i="24" s="1"/>
  <c r="C158" i="24"/>
  <c r="C354" i="24" s="1"/>
  <c r="B417" i="24" s="1"/>
  <c r="E417" i="24" s="1"/>
  <c r="C353" i="24"/>
  <c r="B416" i="24" s="1"/>
  <c r="E416" i="24" s="1"/>
  <c r="C154" i="24"/>
  <c r="C350" i="24" s="1"/>
  <c r="B413" i="24" s="1"/>
  <c r="E413" i="24" s="1"/>
  <c r="C349" i="24"/>
  <c r="B412" i="24" s="1"/>
  <c r="E412" i="24" s="1"/>
  <c r="C146" i="24"/>
  <c r="C342" i="24" s="1"/>
  <c r="B405" i="24" s="1"/>
  <c r="E405" i="24" s="1"/>
  <c r="C341" i="24"/>
  <c r="B404" i="24" s="1"/>
  <c r="E404" i="24" s="1"/>
  <c r="C88" i="24"/>
  <c r="B130" i="24" s="1"/>
  <c r="B129" i="24"/>
  <c r="G258" i="24" s="1"/>
  <c r="C151" i="24"/>
  <c r="C347" i="24" s="1"/>
  <c r="B410" i="24" s="1"/>
  <c r="E410" i="24" s="1"/>
  <c r="C346" i="24"/>
  <c r="B409" i="24" s="1"/>
  <c r="E409" i="24" s="1"/>
  <c r="H44" i="22" l="1" a="1"/>
  <c r="H44" i="22" s="1"/>
  <c r="H46" i="22" a="1"/>
  <c r="H46" i="22" s="1"/>
  <c r="H9" i="22" a="1"/>
  <c r="H9" i="22" s="1"/>
  <c r="H10" i="22" a="1"/>
  <c r="H10" i="22" s="1"/>
  <c r="H19" i="22" a="1"/>
  <c r="H19" i="22" s="1"/>
  <c r="E373" i="24"/>
  <c r="C81" i="24"/>
  <c r="B118" i="24"/>
  <c r="G247" i="24" s="1"/>
  <c r="G266" i="24"/>
  <c r="B138" i="24"/>
  <c r="G267" i="24" s="1"/>
  <c r="B151" i="24"/>
  <c r="G280" i="24" s="1"/>
  <c r="G279" i="24"/>
  <c r="G244" i="24"/>
  <c r="B116" i="24"/>
  <c r="C116" i="24"/>
  <c r="H34" i="22" s="1" a="1"/>
  <c r="H34" i="22" s="1"/>
  <c r="C311" i="24"/>
  <c r="B374" i="24" s="1"/>
  <c r="E374" i="24" s="1"/>
  <c r="G251" i="24"/>
  <c r="B123" i="24"/>
  <c r="G252" i="24" s="1"/>
  <c r="C93" i="24"/>
  <c r="B139" i="24"/>
  <c r="G293" i="24"/>
  <c r="B165" i="24"/>
  <c r="B128" i="24"/>
  <c r="G257" i="24" s="1"/>
  <c r="G256" i="24"/>
  <c r="G281" i="24"/>
  <c r="B153" i="24"/>
  <c r="G259" i="24"/>
  <c r="B131" i="24"/>
  <c r="C106" i="24"/>
  <c r="B170" i="24" s="1"/>
  <c r="B167" i="24"/>
  <c r="C100" i="24"/>
  <c r="B155" i="24"/>
  <c r="G284" i="24" s="1"/>
  <c r="H40" i="22" l="1" a="1"/>
  <c r="H40" i="22" s="1"/>
  <c r="H35" i="22" a="1"/>
  <c r="H35" i="22" s="1"/>
  <c r="H39" i="22" a="1"/>
  <c r="H39" i="22" s="1"/>
  <c r="H27" i="22" a="1"/>
  <c r="H27" i="22" s="1"/>
  <c r="H30" i="22" a="1"/>
  <c r="H30" i="22" s="1"/>
  <c r="H24" i="22" a="1"/>
  <c r="H24" i="22" s="1"/>
  <c r="H8" i="22" a="1"/>
  <c r="H8" i="22" s="1"/>
  <c r="H42" i="22" a="1"/>
  <c r="H42" i="22" s="1"/>
  <c r="H29" i="22" a="1"/>
  <c r="H29" i="22" s="1"/>
  <c r="H25" i="22" a="1"/>
  <c r="H25" i="22" s="1"/>
  <c r="H22" i="22" a="1"/>
  <c r="H22" i="22" s="1"/>
  <c r="H17" i="22" a="1"/>
  <c r="H17" i="22" s="1"/>
  <c r="H14" i="22" a="1"/>
  <c r="H14" i="22" s="1"/>
  <c r="H43" i="22" a="1"/>
  <c r="H43" i="22" s="1"/>
  <c r="H32" i="22" a="1"/>
  <c r="H32" i="22" s="1"/>
  <c r="H33" i="22" a="1"/>
  <c r="H33" i="22" s="1"/>
  <c r="H45" i="22" a="1"/>
  <c r="H45" i="22" s="1"/>
  <c r="H31" i="22" a="1"/>
  <c r="H31" i="22" s="1"/>
  <c r="H15" i="22" a="1"/>
  <c r="H15" i="22" s="1"/>
  <c r="H16" i="22" a="1"/>
  <c r="H16" i="22" s="1"/>
  <c r="H12" i="22" a="1"/>
  <c r="H12" i="22" s="1"/>
  <c r="H7" i="22" a="1"/>
  <c r="H7" i="22" s="1"/>
  <c r="H36" i="22" a="1"/>
  <c r="H36" i="22" s="1"/>
  <c r="H13" i="22" a="1"/>
  <c r="H13" i="22" s="1"/>
  <c r="H28" i="22" a="1"/>
  <c r="H28" i="22" s="1"/>
  <c r="H37" i="22" a="1"/>
  <c r="H37" i="22" s="1"/>
  <c r="H20" i="22" a="1"/>
  <c r="H20" i="22" s="1"/>
  <c r="H11" i="22" a="1"/>
  <c r="H11" i="22" s="1"/>
  <c r="H18" i="22" a="1"/>
  <c r="H18" i="22" s="1"/>
  <c r="H41" i="22" a="1"/>
  <c r="H41" i="22" s="1"/>
  <c r="H26" i="22" a="1"/>
  <c r="H26" i="22" s="1"/>
  <c r="H38" i="22" a="1"/>
  <c r="H38" i="22" s="1"/>
  <c r="H21" i="22" a="1"/>
  <c r="H21" i="22" s="1"/>
  <c r="H23" i="22" a="1"/>
  <c r="H23" i="22" s="1"/>
  <c r="C312" i="24"/>
  <c r="B375" i="24" s="1"/>
  <c r="B464" i="24" s="1" a="1"/>
  <c r="B464" i="24" s="1"/>
  <c r="G245" i="24"/>
  <c r="C94" i="24"/>
  <c r="B142" i="24"/>
  <c r="B132" i="24"/>
  <c r="G261" i="24" s="1"/>
  <c r="G260" i="24"/>
  <c r="G268" i="24"/>
  <c r="B140" i="24"/>
  <c r="B154" i="24"/>
  <c r="G283" i="24" s="1"/>
  <c r="G282" i="24"/>
  <c r="C101" i="24"/>
  <c r="B156" i="24"/>
  <c r="G296" i="24"/>
  <c r="B168" i="24"/>
  <c r="B166" i="24"/>
  <c r="G295" i="24" s="1"/>
  <c r="G294" i="24"/>
  <c r="G299" i="24"/>
  <c r="B171" i="24"/>
  <c r="G300" i="24" s="1"/>
  <c r="C82" i="24"/>
  <c r="B121" i="24" s="1"/>
  <c r="G250" i="24" s="1"/>
  <c r="B119" i="24"/>
  <c r="B451" i="24" l="1" a="1"/>
  <c r="B451" i="24" s="1"/>
  <c r="B463" i="24" a="1"/>
  <c r="B463" i="24" s="1"/>
  <c r="B442" i="24" a="1"/>
  <c r="B442" i="24" s="1"/>
  <c r="B460" i="24" a="1"/>
  <c r="B460" i="24" s="1"/>
  <c r="B468" i="24" a="1"/>
  <c r="B468" i="24" s="1"/>
  <c r="B462" i="24" a="1"/>
  <c r="B462" i="24" s="1"/>
  <c r="B447" i="24" a="1"/>
  <c r="B447" i="24" s="1"/>
  <c r="B461" i="24" a="1"/>
  <c r="B461" i="24" s="1"/>
  <c r="B459" i="24" a="1"/>
  <c r="B459" i="24" s="1"/>
  <c r="B476" i="24" a="1"/>
  <c r="B476" i="24" s="1"/>
  <c r="B450" i="24" a="1"/>
  <c r="B450" i="24" s="1"/>
  <c r="B472" i="24" a="1"/>
  <c r="B472" i="24" s="1"/>
  <c r="B446" i="24" a="1"/>
  <c r="B446" i="24" s="1"/>
  <c r="B467" i="24" a="1"/>
  <c r="B467" i="24" s="1"/>
  <c r="B455" i="24" a="1"/>
  <c r="B455" i="24" s="1"/>
  <c r="B457" i="24" a="1"/>
  <c r="B457" i="24" s="1"/>
  <c r="B449" i="24" a="1"/>
  <c r="B449" i="24" s="1"/>
  <c r="B454" i="24" a="1"/>
  <c r="B454" i="24" s="1"/>
  <c r="B470" i="24" a="1"/>
  <c r="B470" i="24" s="1"/>
  <c r="B445" i="24" a="1"/>
  <c r="B445" i="24" s="1"/>
  <c r="B453" i="24" a="1"/>
  <c r="B453" i="24" s="1"/>
  <c r="B444" i="24" a="1"/>
  <c r="B444" i="24" s="1"/>
  <c r="B443" i="24" a="1"/>
  <c r="B443" i="24" s="1"/>
  <c r="B471" i="24" a="1"/>
  <c r="B471" i="24" s="1"/>
  <c r="B439" i="24" a="1"/>
  <c r="B439" i="24" s="1"/>
  <c r="B437" i="24" a="1"/>
  <c r="B437" i="24" s="1"/>
  <c r="B438" i="24" a="1"/>
  <c r="B438" i="24" s="1"/>
  <c r="B448" i="24" a="1"/>
  <c r="B448" i="24" s="1"/>
  <c r="B441" i="24" a="1"/>
  <c r="B441" i="24" s="1"/>
  <c r="E375" i="24"/>
  <c r="B456" i="24" a="1"/>
  <c r="B456" i="24" s="1"/>
  <c r="B452" i="24" a="1"/>
  <c r="B452" i="24" s="1"/>
  <c r="B440" i="24" a="1"/>
  <c r="B440" i="24" s="1"/>
  <c r="B473" i="24" a="1"/>
  <c r="B473" i="24" s="1"/>
  <c r="B469" i="24" a="1"/>
  <c r="B469" i="24" s="1"/>
  <c r="B458" i="24" a="1"/>
  <c r="B458" i="24" s="1"/>
  <c r="B466" i="24" a="1"/>
  <c r="B466" i="24" s="1"/>
  <c r="B475" i="24" a="1"/>
  <c r="B475" i="24" s="1"/>
  <c r="B465" i="24" a="1"/>
  <c r="B465" i="24" s="1"/>
  <c r="B474" i="24" a="1"/>
  <c r="B474" i="24" s="1"/>
  <c r="C102" i="24"/>
  <c r="B159" i="24"/>
  <c r="G288" i="24" s="1"/>
  <c r="G269" i="24"/>
  <c r="B141" i="24"/>
  <c r="G270" i="24" s="1"/>
  <c r="G271" i="24"/>
  <c r="B143" i="24"/>
  <c r="G272" i="24" s="1"/>
  <c r="G248" i="24"/>
  <c r="B120" i="24"/>
  <c r="G249" i="24" s="1"/>
  <c r="C95" i="24"/>
  <c r="B147" i="24" s="1"/>
  <c r="G276" i="24" s="1"/>
  <c r="B144" i="24"/>
  <c r="G297" i="24"/>
  <c r="B169" i="24"/>
  <c r="G298" i="24" s="1"/>
  <c r="G285" i="24"/>
  <c r="B157" i="24"/>
  <c r="C449" i="24" l="1" a="1"/>
  <c r="C449" i="24" s="1"/>
  <c r="K19" i="22" s="1"/>
  <c r="C466" i="24" a="1"/>
  <c r="C466" i="24" s="1"/>
  <c r="C444" i="24" a="1"/>
  <c r="C444" i="24" s="1"/>
  <c r="K14" i="22" s="1"/>
  <c r="C469" i="24" a="1"/>
  <c r="C469" i="24" s="1"/>
  <c r="C441" i="24" a="1"/>
  <c r="C441" i="24" s="1"/>
  <c r="K11" i="22" s="1"/>
  <c r="C450" i="24" a="1"/>
  <c r="C450" i="24" s="1"/>
  <c r="K20" i="22" s="1"/>
  <c r="C439" i="24" a="1"/>
  <c r="C439" i="24" s="1"/>
  <c r="K9" i="22" s="1"/>
  <c r="C457" i="24" a="1"/>
  <c r="C457" i="24" s="1"/>
  <c r="C474" i="24" a="1"/>
  <c r="C474" i="24" s="1"/>
  <c r="K44" i="22" s="1"/>
  <c r="C452" i="24" a="1"/>
  <c r="C452" i="24" s="1"/>
  <c r="C437" i="24" a="1"/>
  <c r="C437" i="24" s="1"/>
  <c r="K7" i="22" s="1"/>
  <c r="C447" i="24" a="1"/>
  <c r="C447" i="24" s="1"/>
  <c r="K17" i="22" s="1"/>
  <c r="C448" i="24" a="1"/>
  <c r="C448" i="24" s="1"/>
  <c r="K18" i="22" s="1"/>
  <c r="C465" i="24" a="1"/>
  <c r="C465" i="24" s="1"/>
  <c r="C443" i="24" a="1"/>
  <c r="C443" i="24" s="1"/>
  <c r="K13" i="22" s="1"/>
  <c r="C460" i="24" a="1"/>
  <c r="C460" i="24" s="1"/>
  <c r="C463" i="24" a="1"/>
  <c r="C463" i="24" s="1"/>
  <c r="C456" i="24" a="1"/>
  <c r="C456" i="24" s="1"/>
  <c r="C473" i="24" a="1"/>
  <c r="C473" i="24" s="1"/>
  <c r="C451" i="24" a="1"/>
  <c r="C451" i="24" s="1"/>
  <c r="C468" i="24" a="1"/>
  <c r="C468" i="24" s="1"/>
  <c r="C446" i="24" a="1"/>
  <c r="C446" i="24" s="1"/>
  <c r="K16" i="22" s="1"/>
  <c r="C470" i="24" a="1"/>
  <c r="C470" i="24" s="1"/>
  <c r="C464" i="24" a="1"/>
  <c r="C464" i="24" s="1"/>
  <c r="C455" i="24" a="1"/>
  <c r="C455" i="24" s="1"/>
  <c r="C459" i="24" a="1"/>
  <c r="C459" i="24" s="1"/>
  <c r="C476" i="24" a="1"/>
  <c r="C476" i="24" s="1"/>
  <c r="C454" i="24" a="1"/>
  <c r="C454" i="24" s="1"/>
  <c r="C453" i="24" a="1"/>
  <c r="C453" i="24" s="1"/>
  <c r="C472" i="24" a="1"/>
  <c r="C472" i="24" s="1"/>
  <c r="C442" i="24" a="1"/>
  <c r="C442" i="24" s="1"/>
  <c r="K12" i="22" s="1"/>
  <c r="C467" i="24" a="1"/>
  <c r="C467" i="24" s="1"/>
  <c r="C445" i="24" a="1"/>
  <c r="C445" i="24" s="1"/>
  <c r="K15" i="22" s="1"/>
  <c r="C462" i="24" a="1"/>
  <c r="C462" i="24" s="1"/>
  <c r="C440" i="24" a="1"/>
  <c r="C440" i="24" s="1"/>
  <c r="K10" i="22" s="1"/>
  <c r="C458" i="24" a="1"/>
  <c r="C458" i="24" s="1"/>
  <c r="C471" i="24" a="1"/>
  <c r="C471" i="24" s="1"/>
  <c r="C461" i="24" a="1"/>
  <c r="C461" i="24" s="1"/>
  <c r="C438" i="24" a="1"/>
  <c r="C438" i="24" s="1"/>
  <c r="K8" i="22" s="1"/>
  <c r="C475" i="24" a="1"/>
  <c r="C475" i="24" s="1"/>
  <c r="B158" i="24"/>
  <c r="G287" i="24" s="1"/>
  <c r="G286" i="24"/>
  <c r="C103" i="24"/>
  <c r="B161" i="24" s="1"/>
  <c r="B160" i="24"/>
  <c r="G289" i="24" s="1"/>
  <c r="G273" i="24"/>
  <c r="B145" i="24"/>
  <c r="B146" i="24" l="1"/>
  <c r="G275" i="24" s="1"/>
  <c r="G274" i="24"/>
  <c r="G290" i="24"/>
  <c r="B162" i="24"/>
  <c r="B163" i="24" l="1"/>
  <c r="G292" i="24" s="1"/>
  <c r="C243" i="24" s="1"/>
  <c r="E7" i="22" s="1"/>
  <c r="L7" i="22" s="1"/>
  <c r="N7" i="22" s="1"/>
  <c r="G291" i="24"/>
  <c r="C253" i="24" s="1"/>
  <c r="E17" i="22" s="1"/>
  <c r="L17" i="22" s="1"/>
  <c r="N17" i="22" s="1"/>
  <c r="C272" i="24" l="1"/>
  <c r="E36" i="22" s="1"/>
  <c r="L36" i="22" s="1"/>
  <c r="N36" i="22" s="1"/>
  <c r="C274" i="24"/>
  <c r="E38" i="22" s="1"/>
  <c r="L38" i="22" s="1"/>
  <c r="N38" i="22" s="1"/>
  <c r="C277" i="24"/>
  <c r="E41" i="22" s="1"/>
  <c r="L41" i="22" s="1"/>
  <c r="N41" i="22" s="1"/>
  <c r="C246" i="24"/>
  <c r="E10" i="22" s="1"/>
  <c r="L10" i="22" s="1"/>
  <c r="N10" i="22" s="1"/>
  <c r="C252" i="24"/>
  <c r="E16" i="22" s="1"/>
  <c r="L16" i="22" s="1"/>
  <c r="N16" i="22" s="1"/>
  <c r="C281" i="24"/>
  <c r="E45" i="22" s="1"/>
  <c r="L45" i="22" s="1"/>
  <c r="N45" i="22" s="1"/>
  <c r="C262" i="24"/>
  <c r="E26" i="22" s="1"/>
  <c r="L26" i="22" s="1"/>
  <c r="N26" i="22" s="1"/>
  <c r="C244" i="24"/>
  <c r="E8" i="22" s="1"/>
  <c r="L8" i="22" s="1"/>
  <c r="N8" i="22" s="1"/>
  <c r="C264" i="24"/>
  <c r="E28" i="22" s="1"/>
  <c r="L28" i="22" s="1"/>
  <c r="N28" i="22" s="1"/>
  <c r="C279" i="24"/>
  <c r="E43" i="22" s="1"/>
  <c r="L43" i="22" s="1"/>
  <c r="N43" i="22" s="1"/>
  <c r="C280" i="24"/>
  <c r="E44" i="22" s="1"/>
  <c r="L44" i="22" s="1"/>
  <c r="N44" i="22" s="1"/>
  <c r="C268" i="24"/>
  <c r="E32" i="22" s="1"/>
  <c r="L32" i="22" s="1"/>
  <c r="N32" i="22" s="1"/>
  <c r="D243" i="24"/>
  <c r="C251" i="24"/>
  <c r="E15" i="22" s="1"/>
  <c r="L15" i="22" s="1"/>
  <c r="N15" i="22" s="1"/>
  <c r="C254" i="24"/>
  <c r="E18" i="22" s="1"/>
  <c r="L18" i="22" s="1"/>
  <c r="N18" i="22" s="1"/>
  <c r="C267" i="24"/>
  <c r="E31" i="22" s="1"/>
  <c r="L31" i="22" s="1"/>
  <c r="N31" i="22" s="1"/>
  <c r="C282" i="24"/>
  <c r="E46" i="22" s="1"/>
  <c r="L46" i="22" s="1"/>
  <c r="N46" i="22" s="1"/>
  <c r="C248" i="24"/>
  <c r="E12" i="22" s="1"/>
  <c r="L12" i="22" s="1"/>
  <c r="N12" i="22" s="1"/>
  <c r="C259" i="24"/>
  <c r="E23" i="22" s="1"/>
  <c r="L23" i="22" s="1"/>
  <c r="N23" i="22" s="1"/>
  <c r="C261" i="24"/>
  <c r="E25" i="22" s="1"/>
  <c r="L25" i="22" s="1"/>
  <c r="N25" i="22" s="1"/>
  <c r="C275" i="24"/>
  <c r="E39" i="22" s="1"/>
  <c r="L39" i="22" s="1"/>
  <c r="N39" i="22" s="1"/>
  <c r="C271" i="24"/>
  <c r="E35" i="22" s="1"/>
  <c r="L35" i="22" s="1"/>
  <c r="N35" i="22" s="1"/>
  <c r="C257" i="24"/>
  <c r="E21" i="22" s="1"/>
  <c r="L21" i="22" s="1"/>
  <c r="N21" i="22" s="1"/>
  <c r="C278" i="24"/>
  <c r="E42" i="22" s="1"/>
  <c r="L42" i="22" s="1"/>
  <c r="N42" i="22" s="1"/>
  <c r="C258" i="24"/>
  <c r="E22" i="22" s="1"/>
  <c r="L22" i="22" s="1"/>
  <c r="N22" i="22" s="1"/>
  <c r="C255" i="24"/>
  <c r="E19" i="22" s="1"/>
  <c r="L19" i="22" s="1"/>
  <c r="N19" i="22" s="1"/>
  <c r="C276" i="24"/>
  <c r="E40" i="22" s="1"/>
  <c r="L40" i="22" s="1"/>
  <c r="N40" i="22" s="1"/>
  <c r="C273" i="24"/>
  <c r="E37" i="22" s="1"/>
  <c r="L37" i="22" s="1"/>
  <c r="N37" i="22" s="1"/>
  <c r="C263" i="24"/>
  <c r="E27" i="22" s="1"/>
  <c r="L27" i="22" s="1"/>
  <c r="N27" i="22" s="1"/>
  <c r="C260" i="24"/>
  <c r="E24" i="22" s="1"/>
  <c r="L24" i="22" s="1"/>
  <c r="N24" i="22" s="1"/>
  <c r="C265" i="24"/>
  <c r="E29" i="22" s="1"/>
  <c r="L29" i="22" s="1"/>
  <c r="N29" i="22" s="1"/>
  <c r="C249" i="24"/>
  <c r="E13" i="22" s="1"/>
  <c r="L13" i="22" s="1"/>
  <c r="N13" i="22" s="1"/>
  <c r="C247" i="24"/>
  <c r="E11" i="22" s="1"/>
  <c r="L11" i="22" s="1"/>
  <c r="N11" i="22" s="1"/>
  <c r="C245" i="24"/>
  <c r="E9" i="22" s="1"/>
  <c r="L9" i="22" s="1"/>
  <c r="N9" i="22" s="1"/>
  <c r="C269" i="24"/>
  <c r="E33" i="22" s="1"/>
  <c r="L33" i="22" s="1"/>
  <c r="N33" i="22" s="1"/>
  <c r="C270" i="24"/>
  <c r="E34" i="22" s="1"/>
  <c r="L34" i="22" s="1"/>
  <c r="N34" i="22" s="1"/>
  <c r="C256" i="24"/>
  <c r="E20" i="22" s="1"/>
  <c r="L20" i="22" s="1"/>
  <c r="N20" i="22" s="1"/>
  <c r="C250" i="24"/>
  <c r="E14" i="22" s="1"/>
  <c r="L14" i="22" s="1"/>
  <c r="N14" i="22" s="1"/>
  <c r="C266" i="24"/>
  <c r="E30" i="22" s="1"/>
  <c r="L30" i="22" s="1"/>
  <c r="N30" i="22" s="1"/>
  <c r="N50" i="22" l="1"/>
  <c r="D245" i="24"/>
  <c r="D273" i="24"/>
  <c r="D249" i="24"/>
  <c r="D250" i="24"/>
  <c r="D265" i="24"/>
  <c r="D244" i="24"/>
  <c r="D276" i="24"/>
  <c r="D248" i="24"/>
  <c r="D278" i="24"/>
  <c r="D269" i="24"/>
  <c r="D280" i="24"/>
  <c r="D277" i="24"/>
  <c r="D262" i="24"/>
  <c r="D260" i="24"/>
  <c r="D259" i="24"/>
  <c r="D263" i="24"/>
  <c r="D279" i="24"/>
  <c r="D267" i="24"/>
  <c r="D257" i="24"/>
  <c r="D256" i="24"/>
  <c r="D261" i="24"/>
  <c r="D272" i="24"/>
  <c r="D274" i="24"/>
  <c r="D268" i="24"/>
  <c r="D255" i="24"/>
  <c r="D252" i="24"/>
  <c r="D266" i="24"/>
  <c r="D247" i="24"/>
  <c r="D251" i="24"/>
  <c r="D275" i="24"/>
  <c r="D264" i="24"/>
  <c r="D253" i="24"/>
  <c r="D271" i="24"/>
  <c r="D282" i="24"/>
  <c r="D258" i="24"/>
  <c r="D254" i="24"/>
  <c r="D270" i="24"/>
  <c r="D246" i="24"/>
  <c r="D281" i="24"/>
</calcChain>
</file>

<file path=xl/sharedStrings.xml><?xml version="1.0" encoding="utf-8"?>
<sst xmlns="http://schemas.openxmlformats.org/spreadsheetml/2006/main" count="1765" uniqueCount="977">
  <si>
    <t>Минимални технически критерии</t>
  </si>
  <si>
    <t>SCOP (средна сезонна ефективност):</t>
  </si>
  <si>
    <t xml:space="preserve">вода-вода, земно свързани W10/W35 </t>
  </si>
  <si>
    <t>≥ 4.0</t>
  </si>
  <si>
    <t>Въздух-въздух A7/W35</t>
  </si>
  <si>
    <t>≥ 3.5</t>
  </si>
  <si>
    <t>Въздух-вода A7/W35</t>
  </si>
  <si>
    <t>VRF/VRV система на директно изпарение A7/W35</t>
  </si>
  <si>
    <t>≥ 3.7</t>
  </si>
  <si>
    <t>Минимална топлинна мощност</t>
  </si>
  <si>
    <t>≥ 10 kW</t>
  </si>
  <si>
    <t>Максимална топлинна мощност</t>
  </si>
  <si>
    <t>≤ 210 kW</t>
  </si>
  <si>
    <t>Хладилен агент - съгласно Регламент (ЕС) № 517/2014 на Европейския парламент и на Съвета от 16 април 2014 година за флуорсъдържащите парникови газове</t>
  </si>
  <si>
    <t>Спирални/бутални компресорни чилъри</t>
  </si>
  <si>
    <t>≤ 500 kW охладителна мощност</t>
  </si>
  <si>
    <t xml:space="preserve">Винтови компресорни чилъри </t>
  </si>
  <si>
    <t xml:space="preserve">≤ 700 kW охладителна мощност </t>
  </si>
  <si>
    <t>Покривни климатици с високоефективни компресори, високоефективни двигатели на вентилаторите и подобрени топлопреносни повърхности.</t>
  </si>
  <si>
    <t>Продуктите трябва да имат сезонен хладилен коефициент  (SERP), който е по-голям от стойностите, показаните по-долу минимални стойности за SERP при 7/12°C температура на водата и 35°C температура на околната среда, където SERP = охладителна мощност/ консумирана мощност, включително тази от вентилаторите на компресора и кондензатора:</t>
  </si>
  <si>
    <t>При агрегат с кондензатор за въздушно охлаждане</t>
  </si>
  <si>
    <r>
      <t>P</t>
    </r>
    <r>
      <rPr>
        <vertAlign val="subscript"/>
        <sz val="14"/>
        <color rgb="FF000000"/>
        <rFont val="Times New Roman"/>
        <family val="1"/>
        <charset val="204"/>
      </rPr>
      <t>A</t>
    </r>
    <r>
      <rPr>
        <sz val="14"/>
        <color rgb="FF000000"/>
        <rFont val="Times New Roman"/>
        <family val="1"/>
        <charset val="204"/>
      </rPr>
      <t xml:space="preserve"> &lt; 400 kW</t>
    </r>
  </si>
  <si>
    <t>SERP ≥ 5.0</t>
  </si>
  <si>
    <r>
      <t>P</t>
    </r>
    <r>
      <rPr>
        <vertAlign val="subscript"/>
        <sz val="14"/>
        <color rgb="FF000000"/>
        <rFont val="Times New Roman"/>
        <family val="1"/>
        <charset val="204"/>
      </rPr>
      <t>A</t>
    </r>
    <r>
      <rPr>
        <sz val="14"/>
        <color rgb="FF000000"/>
        <rFont val="Times New Roman"/>
        <family val="1"/>
        <charset val="204"/>
      </rPr>
      <t xml:space="preserve"> ≥ 400 kW</t>
    </r>
  </si>
  <si>
    <t>SERP ≥ 5.5</t>
  </si>
  <si>
    <t>При агрегат с кондензатор за водно охлаждане</t>
  </si>
  <si>
    <t>SERP ≥ 7.0</t>
  </si>
  <si>
    <t>Допустим диапазон</t>
  </si>
  <si>
    <t>2kW ≤ P ≤ 75kW</t>
  </si>
  <si>
    <t>≥ IE3</t>
  </si>
  <si>
    <t>Стандарт за енергийна ефективност на основния двигател с номинална мощност 19÷75 kW</t>
  </si>
  <si>
    <t>≥ IE4</t>
  </si>
  <si>
    <t>Работно налягане</t>
  </si>
  <si>
    <t>≤ 15 bar</t>
  </si>
  <si>
    <t xml:space="preserve">Бутални компресори </t>
  </si>
  <si>
    <t>≤ 10.3 kW/m3/min</t>
  </si>
  <si>
    <t>11÷15 bar</t>
  </si>
  <si>
    <t>≤ 13.0 kW/m3/min</t>
  </si>
  <si>
    <t>Ротационни компресори до 7.5 bar</t>
  </si>
  <si>
    <t>≤ 8.2 kW/m3/min</t>
  </si>
  <si>
    <t>19÷75 kW</t>
  </si>
  <si>
    <t>≤ 6.3 kW/m3/min</t>
  </si>
  <si>
    <t>Ротационни компресори 7.6÷10 bar</t>
  </si>
  <si>
    <t>≤ 7.2 kW/m3/min</t>
  </si>
  <si>
    <t>Ротационни компресори 11÷15 bar</t>
  </si>
  <si>
    <t>≤ 8.8 kW/m3/min</t>
  </si>
  <si>
    <t xml:space="preserve">Хладилен изсушител </t>
  </si>
  <si>
    <t xml:space="preserve">Комбиниран изсушител </t>
  </si>
  <si>
    <t>≤ 0.3 kW/m³/min</t>
  </si>
  <si>
    <t xml:space="preserve">Адсорбционен изсушител с оптимизирани цикли </t>
  </si>
  <si>
    <t>≤ 0.6 kW/m³/min</t>
  </si>
  <si>
    <t>Минимални технически критерии към топлоизолационната система и нейните компоненти</t>
  </si>
  <si>
    <t>Минимални дебелини на топлоизолационната система:</t>
  </si>
  <si>
    <t>За топлоизолиране на външни стени, подове към външен въздух и покриви</t>
  </si>
  <si>
    <t>≥ 100 мм</t>
  </si>
  <si>
    <t>≥  60 мм</t>
  </si>
  <si>
    <t>За топлоизолиране на подове към земя или неотопляеми пространства</t>
  </si>
  <si>
    <t>≥  50 мм</t>
  </si>
  <si>
    <t>Тип</t>
  </si>
  <si>
    <t>Коефициент на топлопроводност за топлоизолационни плочи λ, W/m.K</t>
  </si>
  <si>
    <t>Топлоизолационна плоча от EPS</t>
  </si>
  <si>
    <t>≤ 0.040</t>
  </si>
  <si>
    <t>клас B</t>
  </si>
  <si>
    <t>БДС EN 13163:2012+A2:2017</t>
  </si>
  <si>
    <t>Топлоизолационна плоча от XPS</t>
  </si>
  <si>
    <t>БДС EN 13164:2012+A1:2015/NA:2015</t>
  </si>
  <si>
    <t>Топлоизолационни плочи от минерална вата</t>
  </si>
  <si>
    <t>клас A</t>
  </si>
  <si>
    <t>БДС EN 13162:2012+A1:2015/NA:2015</t>
  </si>
  <si>
    <t>Сандвич панели с топлоизолация от минерална вата</t>
  </si>
  <si>
    <t>≤ 0.041</t>
  </si>
  <si>
    <t>N/A</t>
  </si>
  <si>
    <t>Сандвич панели с топлоизолация от (PUR) полиуретан</t>
  </si>
  <si>
    <t>≤ 0.022</t>
  </si>
  <si>
    <t>клас D</t>
  </si>
  <si>
    <t xml:space="preserve">Сандвич панели с топлоизолация от PIR (полиизоцианурат) </t>
  </si>
  <si>
    <t>≤ 0.023</t>
  </si>
  <si>
    <t>При подмяна на прозрачни ограждащи конструкции (прозорци и врати) следва да се постигнат стойности на коефициента на топлопреминаване, както следва:</t>
  </si>
  <si>
    <t>Вид на сглобения елемент - завършена прозоречна система</t>
  </si>
  <si>
    <r>
      <t>Обобщен коефициент на топлопреминаване, W/m</t>
    </r>
    <r>
      <rPr>
        <vertAlign val="superscript"/>
        <sz val="14"/>
        <color rgb="FF000000"/>
        <rFont val="Times New Roman"/>
        <family val="1"/>
        <charset val="204"/>
      </rPr>
      <t>2</t>
    </r>
    <r>
      <rPr>
        <sz val="14"/>
        <color rgb="FF000000"/>
        <rFont val="Times New Roman"/>
        <family val="1"/>
        <charset val="204"/>
      </rPr>
      <t>.K</t>
    </r>
  </si>
  <si>
    <t>Външни прозорци, остъклени врати и витрини с крила на вертикална и хоризонтална ос на въртене, с рамка от алуминий с прекъснат топлинен мост</t>
  </si>
  <si>
    <t>Окачени фасади/окачени фасади с повишени изисквания</t>
  </si>
  <si>
    <t>Светлинен източник</t>
  </si>
  <si>
    <t>светодиоди (LED)</t>
  </si>
  <si>
    <t>Светлинен добив (светлоотдаване) на осветителя, с включени загуби в драйвера</t>
  </si>
  <si>
    <t xml:space="preserve"> ≥ 130 lm/W</t>
  </si>
  <si>
    <t>Експлоатационен и гаранционен срок</t>
  </si>
  <si>
    <t>≥ 5 години</t>
  </si>
  <si>
    <t>Секционни врати/външни плътни врати</t>
  </si>
  <si>
    <t>Котли на биомаса</t>
  </si>
  <si>
    <t xml:space="preserve">номинална мощност не по-малко от 50 kW и не по-голяма от 500 kW </t>
  </si>
  <si>
    <t>Клас на енергийна ефективност</t>
  </si>
  <si>
    <t>≥ A+</t>
  </si>
  <si>
    <t>Котли за изгаряне на пелети ηs</t>
  </si>
  <si>
    <t>Котли за изгаряне на твърди горива (но не пелети) ηs</t>
  </si>
  <si>
    <t>≥ 87.0</t>
  </si>
  <si>
    <t xml:space="preserve"> Съответствие със стандарт БДС EN 303-5:2021 Отоплителни котли. Част 5: Отоплителни котли за твърдо гориво с ръчно и автоматично подаване на гориво, с номинална топлинна мощност до 500 kW. Терминология, изисквания, изпитване и маркировка.</t>
  </si>
  <si>
    <t>Сезонни емисии на прахови частици, органични газообразни съединения, въглероден оксид и азотни оксиди в съответствие с Делегиран регламент (ЕС) 2015/1189</t>
  </si>
  <si>
    <t>≥ 77.0</t>
  </si>
  <si>
    <t>Максимална референтна стойност</t>
  </si>
  <si>
    <t>Максимална мощност на компресор</t>
  </si>
  <si>
    <t>Цена</t>
  </si>
  <si>
    <t>За оптимална енергийна ефективност при прилагането на системи за оползотворяване на отпадна топлина/студ, генерирана при производството на сгъстен въздух или студопроизводство, е необходимо да се направи предварителен задълбочен анализ на конкретните нужди от топлина и конкретният товаров профил на съоръженията за производство на студ/сгъстен въздух.</t>
  </si>
  <si>
    <t>kW</t>
  </si>
  <si>
    <t>BGN/kW</t>
  </si>
  <si>
    <t>до 75</t>
  </si>
  <si>
    <t>Максимален дебит</t>
  </si>
  <si>
    <t>Ефективността на рекуператорите се дефинира като отношението на действителното към оптималното топлопренасяне в топлообменника</t>
  </si>
  <si>
    <r>
      <t>m</t>
    </r>
    <r>
      <rPr>
        <b/>
        <vertAlign val="superscript"/>
        <sz val="14"/>
        <rFont val="Times New Roman"/>
        <family val="1"/>
        <charset val="204"/>
      </rPr>
      <t>3</t>
    </r>
    <r>
      <rPr>
        <b/>
        <sz val="14"/>
        <rFont val="Times New Roman"/>
        <family val="1"/>
        <charset val="204"/>
      </rPr>
      <t>/h</t>
    </r>
  </si>
  <si>
    <t>Съгласно Регламент (ЕС) № 1253/2014 на комисията от 7 юли 2014 година за прилагане на Директива 2009/125/ЕО на Европейския парламент и на Съвета по отношение на изискванията за екопроектиране на вентилационни агрегати</t>
  </si>
  <si>
    <r>
      <t>Средна сезонна стойност на температурния коефициент (n</t>
    </r>
    <r>
      <rPr>
        <vertAlign val="subscript"/>
        <sz val="14"/>
        <color rgb="FF000000"/>
        <rFont val="Times New Roman"/>
        <family val="1"/>
        <charset val="204"/>
      </rPr>
      <t>r,min</t>
    </r>
    <r>
      <rPr>
        <sz val="14"/>
        <color rgb="FF000000"/>
        <rFont val="Times New Roman"/>
        <family val="1"/>
        <charset val="204"/>
      </rPr>
      <t>) на ефективност за режим на отопление</t>
    </r>
  </si>
  <si>
    <t>≥ 73%</t>
  </si>
  <si>
    <t>Брутна площ на колекторното поле</t>
  </si>
  <si>
    <t>Плоски слънчеви колектори</t>
  </si>
  <si>
    <r>
      <t>m</t>
    </r>
    <r>
      <rPr>
        <b/>
        <vertAlign val="superscript"/>
        <sz val="14"/>
        <rFont val="Times New Roman"/>
        <family val="1"/>
        <charset val="204"/>
      </rPr>
      <t>2</t>
    </r>
  </si>
  <si>
    <r>
      <t>BGN/m</t>
    </r>
    <r>
      <rPr>
        <b/>
        <vertAlign val="superscript"/>
        <sz val="14"/>
        <rFont val="Times New Roman"/>
        <family val="1"/>
        <charset val="204"/>
      </rPr>
      <t>2</t>
    </r>
  </si>
  <si>
    <t>Коефициент на абсорбция (α)</t>
  </si>
  <si>
    <t>≥ 90%</t>
  </si>
  <si>
    <t>Коефициент на емисия (ε )</t>
  </si>
  <si>
    <t>≤ 6%</t>
  </si>
  <si>
    <r>
      <t>Коефициент на топлинни загуби (a</t>
    </r>
    <r>
      <rPr>
        <vertAlign val="subscript"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>)</t>
    </r>
  </si>
  <si>
    <r>
      <t>Ua</t>
    </r>
    <r>
      <rPr>
        <vertAlign val="subscript"/>
        <sz val="14"/>
        <color rgb="FF000000"/>
        <rFont val="Times New Roman"/>
        <family val="1"/>
        <charset val="204"/>
      </rPr>
      <t>1</t>
    </r>
    <r>
      <rPr>
        <sz val="14"/>
        <color rgb="FF000000"/>
        <rFont val="Times New Roman"/>
        <family val="1"/>
        <charset val="204"/>
      </rPr>
      <t xml:space="preserve"> ≤ 5 W/м</t>
    </r>
    <r>
      <rPr>
        <vertAlign val="superscript"/>
        <sz val="14"/>
        <color rgb="FF000000"/>
        <rFont val="Times New Roman"/>
        <family val="1"/>
        <charset val="204"/>
      </rPr>
      <t>2</t>
    </r>
    <r>
      <rPr>
        <sz val="14"/>
        <color rgb="FF000000"/>
        <rFont val="Times New Roman"/>
        <family val="1"/>
        <charset val="204"/>
      </rPr>
      <t>К</t>
    </r>
  </si>
  <si>
    <t>Вакуумно тръбни слънчеви колектори</t>
  </si>
  <si>
    <r>
      <t>Ua</t>
    </r>
    <r>
      <rPr>
        <vertAlign val="subscript"/>
        <sz val="14"/>
        <color rgb="FF000000"/>
        <rFont val="Times New Roman"/>
        <family val="1"/>
        <charset val="204"/>
      </rPr>
      <t>1</t>
    </r>
    <r>
      <rPr>
        <sz val="14"/>
        <color rgb="FF000000"/>
        <rFont val="Times New Roman"/>
        <family val="1"/>
        <charset val="204"/>
      </rPr>
      <t xml:space="preserve"> ≤ 1.5 W/м</t>
    </r>
    <r>
      <rPr>
        <vertAlign val="superscript"/>
        <sz val="14"/>
        <color rgb="FF000000"/>
        <rFont val="Times New Roman"/>
        <family val="1"/>
        <charset val="204"/>
      </rPr>
      <t>2</t>
    </r>
    <r>
      <rPr>
        <sz val="14"/>
        <color rgb="FF000000"/>
        <rFont val="Times New Roman"/>
        <family val="1"/>
        <charset val="204"/>
      </rPr>
      <t>К</t>
    </r>
  </si>
  <si>
    <t>Номинален дебит</t>
  </si>
  <si>
    <t>Стандарт за енергийна ефективност на електродвигателите</t>
  </si>
  <si>
    <t>≥ IE3, IE4 или IE5</t>
  </si>
  <si>
    <r>
      <t>BGN/m</t>
    </r>
    <r>
      <rPr>
        <b/>
        <vertAlign val="superscript"/>
        <sz val="14"/>
        <rFont val="Times New Roman"/>
        <family val="1"/>
        <charset val="204"/>
      </rPr>
      <t>3</t>
    </r>
    <r>
      <rPr>
        <b/>
        <sz val="14"/>
        <rFont val="Times New Roman"/>
        <family val="1"/>
        <charset val="204"/>
      </rPr>
      <t>/h</t>
    </r>
  </si>
  <si>
    <t>Качество на въздуха в помещенията, съвместимо с насоките за хигиена на VDI 6022</t>
  </si>
  <si>
    <t>БДС EN 13053:2020 Вентилация на сгради. Агрегати за обработка на въздух. Класификация и характеристики на агрегати, съставни части и секции</t>
  </si>
  <si>
    <t>Клас на енергийна ефективност за термопомпи A+++, съгласно БДС EN 14825:2019:</t>
  </si>
  <si>
    <t xml:space="preserve">SCOP на хладилния кръг </t>
  </si>
  <si>
    <t>≥ 3.80</t>
  </si>
  <si>
    <t>SCOPnet на цялата система</t>
  </si>
  <si>
    <t>≥ 5.00</t>
  </si>
  <si>
    <t>Охлаждаща мощност</t>
  </si>
  <si>
    <t>Обща максимална електрическа мощност /помпа и вентилатор/</t>
  </si>
  <si>
    <t>≤ 2 kW</t>
  </si>
  <si>
    <t>≤ 10 kW</t>
  </si>
  <si>
    <t>141 ÷280</t>
  </si>
  <si>
    <t>≤ 20 kW</t>
  </si>
  <si>
    <t>Безстепенно регулиране на влажностния режим</t>
  </si>
  <si>
    <t>0 ÷100%</t>
  </si>
  <si>
    <t>Вградено електронно управление</t>
  </si>
  <si>
    <t>Възможност за интегриране в съществуваща климатизация</t>
  </si>
  <si>
    <t>Възможност за използване като самостоятелно решение</t>
  </si>
  <si>
    <t>Да не образува конденз</t>
  </si>
  <si>
    <t>Обработка на водата през система за обратна осмоза и дезинфекция</t>
  </si>
  <si>
    <t>≥ 96%</t>
  </si>
  <si>
    <t>≤ 1500 VDC</t>
  </si>
  <si>
    <t>≥ 10 години</t>
  </si>
  <si>
    <t>Възможност за съхранение и предоставяне на информация за произведената енергия от фотоволтаичната система;</t>
  </si>
  <si>
    <t xml:space="preserve">≤ 5%                </t>
  </si>
  <si>
    <t xml:space="preserve">≥ 10 години                                                      </t>
  </si>
  <si>
    <t>Наличие на устройство, което ограничава връщане на електроенергия в мрежата съвместимо с инвертора или вградена такава функция на самия инвертор</t>
  </si>
  <si>
    <t xml:space="preserve">Продуктова гаранция </t>
  </si>
  <si>
    <t xml:space="preserve">Входно напрежение от ФВ стрингове:                                </t>
  </si>
  <si>
    <t xml:space="preserve">Смущения от хармоници (THD) </t>
  </si>
  <si>
    <t xml:space="preserve">Ефективност на инвертора (European weighted efficiency) </t>
  </si>
  <si>
    <t>Минимални технически критерии - Инвертори за фотоволтаичния модул</t>
  </si>
  <si>
    <t>Минимални технически критерии - Инвертори за система за съхранение</t>
  </si>
  <si>
    <t>0-45°С на околната среда</t>
  </si>
  <si>
    <t xml:space="preserve">Гаранция за производителност:     </t>
  </si>
  <si>
    <t>Продуктова гаранция</t>
  </si>
  <si>
    <t xml:space="preserve">Оперативна работна температура: </t>
  </si>
  <si>
    <t>Минимални технически критерии - Батерии</t>
  </si>
  <si>
    <t>Материалите и крепежните елементи, използвани в конструкцията за монтаж на модулите следва да са нискокорозионни материали, като се гарантира, че не повишават степента на корозия, когато са монтирани заедно в масив или когато са монтирани върху повърхността на основна конструкция</t>
  </si>
  <si>
    <t>≥ 20%</t>
  </si>
  <si>
    <t>≥ 12 години</t>
  </si>
  <si>
    <t xml:space="preserve">Деградация първа година </t>
  </si>
  <si>
    <t>≤ 3%</t>
  </si>
  <si>
    <t xml:space="preserve">Ефективност на модула </t>
  </si>
  <si>
    <t xml:space="preserve">-      еднолицеви модули </t>
  </si>
  <si>
    <t>≤ 0,6% на година, гарантирана за ≥ 25 години</t>
  </si>
  <si>
    <t xml:space="preserve">-      двулицеви модули </t>
  </si>
  <si>
    <t>≤ 0,5% на година, гарантирана за ≥ 25 години</t>
  </si>
  <si>
    <t>Линейна деградация за:</t>
  </si>
  <si>
    <t>Минимални технически критерии - Фотоволтаични модули</t>
  </si>
  <si>
    <t>Брой компресори обхванати от централизираното управление</t>
  </si>
  <si>
    <t>≤ 8</t>
  </si>
  <si>
    <t>до 8</t>
  </si>
  <si>
    <t>Изисквания към системата:</t>
  </si>
  <si>
    <t>Постигане на най-ниска текуща стойност  на специфичната мощност на инсталацията в зависимост от динамиката в промяната на консумацията на сгъстен въздух (базирано на симулация и самообучение за най-ефективната алтернатива на действие)</t>
  </si>
  <si>
    <t>Мониторинг и управление на отделните компоненти (компресори, изсушители, система за вентилация и оползотворяване на отпадна топлина)</t>
  </si>
  <si>
    <t>Поддържане в тесни граници на зададените параметри на произвеждания сгъстен въздух (налягане и влажност), с което се гарантира надеждната работа на консуматорите и се минимизират загубите от утечки</t>
  </si>
  <si>
    <t>Автоматично изпълнение на предварително зададен седмичен график</t>
  </si>
  <si>
    <t>Балансиране натоварването на всички компресори, с което да се намалят   разходите за поддръжка</t>
  </si>
  <si>
    <t>Комуникация между различните компоненти на системата с възможност за интегриране към централна система за сградна автоматизация и/или система за енергиен мониторинг, която да осигурява статистика за поддържана граница на налягането, работа под товар, работа на празен ход, консумирана енергия, специфична мощност, количество и стойност на генерираният сгъстен въздух</t>
  </si>
  <si>
    <t>Съвместимост с контролерите на наличните компресори</t>
  </si>
  <si>
    <t>Възможност за задаване на различни сценарии за управление на компресорите</t>
  </si>
  <si>
    <t>При наличие на циркулационна помпа, същата следва задължително да е с електронно управление</t>
  </si>
  <si>
    <r>
      <t xml:space="preserve">При наличие на циркулационна помпа, същата следва задължително да е с електронно управление
</t>
    </r>
    <r>
      <rPr>
        <i/>
        <sz val="10"/>
        <color theme="1"/>
        <rFont val="Times New Roman"/>
        <family val="1"/>
        <charset val="204"/>
      </rPr>
      <t>(В случай че циркулационната помпа е външна и не е самостоятелен актив, същата може да се счете като част от разходите за спомагателни материали за окомплектовка на инвестицията като работеща система)</t>
    </r>
  </si>
  <si>
    <t>Съоръжение въздух/течен флуид - течен флуид</t>
  </si>
  <si>
    <t>Реакция на огън за цялата топлоизолационна система (отнася се до лепилата, замазките, мазилките и т.н. структурни елементи в контакт с топлоизолацията и за финишното покритие)</t>
  </si>
  <si>
    <t>Външни прозорци (фасадни и покривни), външни остъклени врати и витрини, с двоен стъклопакет, с крила на вертикална и хоризонтална ос на въртене или неотваряеми, с рамка от екструдиран поливинилхлорид (PVC) или от дърво</t>
  </si>
  <si>
    <t>Външни прозорци (фасадни и покривни), външни остъклени врати и витрини с троен стъклопакет, с крила на вертикална и хоризонтална ос на въртене или неотваряеми, с рамка от екструдиран поливинилхлорид (PVC) или от дърво</t>
  </si>
  <si>
    <t>Мощност</t>
  </si>
  <si>
    <t>201÷500</t>
  </si>
  <si>
    <t>Топлинна мощност</t>
  </si>
  <si>
    <t>вода-вода</t>
  </si>
  <si>
    <t>VRF/VRV система на директно изпарение</t>
  </si>
  <si>
    <t>въздух-вода</t>
  </si>
  <si>
    <t>10÷50</t>
  </si>
  <si>
    <t>въздух-въздух</t>
  </si>
  <si>
    <t>Максимална референтна стойност - конвенционален</t>
  </si>
  <si>
    <t>Номинална мощност на основният двигател</t>
  </si>
  <si>
    <t>5.6÷25</t>
  </si>
  <si>
    <t>26÷75</t>
  </si>
  <si>
    <t>Максимална референтна стойност - с инверторно управление</t>
  </si>
  <si>
    <t>Максимална референтна стойност - конвенционален с изсушител</t>
  </si>
  <si>
    <t>Максимална референтна стойност - с инверторно управление с изсушител</t>
  </si>
  <si>
    <t>Максимална референтна стойност - ресивъри</t>
  </si>
  <si>
    <t>Liter</t>
  </si>
  <si>
    <t>BGN/Liter</t>
  </si>
  <si>
    <t>Максимална референтна стойност - изсушители</t>
  </si>
  <si>
    <t>Номинална мощност на основният компресор</t>
  </si>
  <si>
    <t>Площ</t>
  </si>
  <si>
    <t>Топлоизолационни системи от сандвич панели за външни стени и подове към външен въздух</t>
  </si>
  <si>
    <t>Сандвич панели</t>
  </si>
  <si>
    <t>Многокомпонентни топлоизолационни системи за покриви</t>
  </si>
  <si>
    <t>Топлоизолационни системи от сандвич панели за покриви</t>
  </si>
  <si>
    <t xml:space="preserve">Подове към земя или неотопляеми пространства </t>
  </si>
  <si>
    <t>Прозрачни ограждащи конструкции (прозорци и врати)</t>
  </si>
  <si>
    <t>С рамка от алуминий с прекъснат топлинен мост</t>
  </si>
  <si>
    <t>Топлоизолационните системи трябва да осигуряват достигането на показателите, заложени в НАРЕДБА № РД-02-20-3 от 9.11.2022 г.</t>
  </si>
  <si>
    <t>W</t>
  </si>
  <si>
    <t>BGN/W</t>
  </si>
  <si>
    <t>Панели/Луни</t>
  </si>
  <si>
    <t>Линейни осветители</t>
  </si>
  <si>
    <t>&gt;150</t>
  </si>
  <si>
    <t>Камбани/Прожектори</t>
  </si>
  <si>
    <t>20÷100</t>
  </si>
  <si>
    <t>10÷100</t>
  </si>
  <si>
    <t>51÷200</t>
  </si>
  <si>
    <t>2001÷4000</t>
  </si>
  <si>
    <t>Агрегат с кондензатор за водно охлаждане</t>
  </si>
  <si>
    <t>Агрегат с кондензатор за въздушно охлаждане</t>
  </si>
  <si>
    <t>10÷200</t>
  </si>
  <si>
    <t>&gt;201</t>
  </si>
  <si>
    <t>5001÷15000</t>
  </si>
  <si>
    <t>всички обеми</t>
  </si>
  <si>
    <t>&gt;51</t>
  </si>
  <si>
    <t>31 ÷ 100</t>
  </si>
  <si>
    <t>&gt;101</t>
  </si>
  <si>
    <r>
      <t>С рамка от екструдиран поливинилхлорид (PVC) или</t>
    </r>
    <r>
      <rPr>
        <sz val="14"/>
        <rFont val="Times New Roman"/>
        <family val="1"/>
        <charset val="204"/>
      </rPr>
      <t xml:space="preserve"> от дърво</t>
    </r>
  </si>
  <si>
    <r>
      <t>Секционни индустриални врати</t>
    </r>
    <r>
      <rPr>
        <sz val="14"/>
        <rFont val="Times New Roman"/>
        <family val="1"/>
        <charset val="204"/>
      </rPr>
      <t>/външни плътни врати</t>
    </r>
  </si>
  <si>
    <t>над 11</t>
  </si>
  <si>
    <t>до 50</t>
  </si>
  <si>
    <t>до 11</t>
  </si>
  <si>
    <t>до 24,9 kW</t>
  </si>
  <si>
    <t>25 ÷140,9</t>
  </si>
  <si>
    <t>Стандарт за енергийна ефективност на основния двигател с номинална мощност 2÷18.9 kW</t>
  </si>
  <si>
    <t>2÷18.9 kW</t>
  </si>
  <si>
    <t>до 10.9 bar</t>
  </si>
  <si>
    <t>50÷100.9</t>
  </si>
  <si>
    <t>101÷200.9</t>
  </si>
  <si>
    <t>10÷50.9</t>
  </si>
  <si>
    <t>до 1000.9</t>
  </si>
  <si>
    <t>1001÷2000.9</t>
  </si>
  <si>
    <t>до 5000.9</t>
  </si>
  <si>
    <t>до 24.9</t>
  </si>
  <si>
    <t>25÷280</t>
  </si>
  <si>
    <t>до 25.9</t>
  </si>
  <si>
    <t>5.6÷25.9</t>
  </si>
  <si>
    <t>1 ÷ 15.9</t>
  </si>
  <si>
    <t>16 ÷ 50.9</t>
  </si>
  <si>
    <t>15 ÷ 30.9</t>
  </si>
  <si>
    <t>51 ÷ 100.9</t>
  </si>
  <si>
    <t>51÷200.9</t>
  </si>
  <si>
    <t>до 5.59</t>
  </si>
  <si>
    <t>Термопомпи</t>
  </si>
  <si>
    <t>Рекуператори</t>
  </si>
  <si>
    <t>Чилъри</t>
  </si>
  <si>
    <t>Климатични камери</t>
  </si>
  <si>
    <t>Изсушители</t>
  </si>
  <si>
    <t>ФтЕЦ</t>
  </si>
  <si>
    <t>Списък с допустими категории активи</t>
  </si>
  <si>
    <t xml:space="preserve">Списък на допустимите категории активи </t>
  </si>
  <si>
    <t xml:space="preserve">Референтни параметри </t>
  </si>
  <si>
    <t xml:space="preserve">Технически параметри на актива </t>
  </si>
  <si>
    <t>Единична цена</t>
  </si>
  <si>
    <t>Обща сума</t>
  </si>
  <si>
    <t>Вид Актив</t>
  </si>
  <si>
    <t>Спецификация</t>
  </si>
  <si>
    <t>Диапазон</t>
  </si>
  <si>
    <t>Проверка за въвеждане на допустим актив
(кол. 1, 2 и 3)</t>
  </si>
  <si>
    <t>Мерна единица</t>
  </si>
  <si>
    <t>Проверка на стойност/размер/величина от диапазона</t>
  </si>
  <si>
    <t>Количество от съответния актив</t>
  </si>
  <si>
    <t>Цена за единица от избрания актив
(лв.)
(кол.7*кол.9)</t>
  </si>
  <si>
    <t>1.            Котли на биомаса</t>
  </si>
  <si>
    <t>2.            Термопомпи</t>
  </si>
  <si>
    <t>3.            Слънчевите системи за топла вода и битово горещо водоснабдяване</t>
  </si>
  <si>
    <t>4.            Системи за оползотворяване на отпадна топлина/студ, генерирана при производството на сгъстен въздух или студопроизводство</t>
  </si>
  <si>
    <t>5.            Рекуперативни блокове за отопление, вентилация и охлаждане</t>
  </si>
  <si>
    <t>6.            Чилъри</t>
  </si>
  <si>
    <t>7.            Климатични камери с високо ефективна регенерация или рекуперация на топлина/студ/влага</t>
  </si>
  <si>
    <t>8.            Енергийно-ефективни охладители на въздух</t>
  </si>
  <si>
    <t>9.            Компресори за сгъстен въздух, вкл. резервоари за сгъстен въздух</t>
  </si>
  <si>
    <t>10.          Централизирано управление на системи за сгъстен въздух</t>
  </si>
  <si>
    <t>11.          Изсушители на сгъстен въздух</t>
  </si>
  <si>
    <t>12.          Енергийно-ефективни изолационни системи в сгради</t>
  </si>
  <si>
    <t>13.          Енергоспестяващи осветители</t>
  </si>
  <si>
    <t>14.          Фотоволтаични панели в комбинация с инвертор/и</t>
  </si>
  <si>
    <t>15.          Локални съоръжения за съхранение на енергия (батерии) в комбинация с инвертор/и</t>
  </si>
  <si>
    <t>16.          Фотоволтаична електрическа централа (ФтЕЦ) 
                (включваща соларни панели, инвертори, батерии и други компоненти, необходими за функциониране на централата).</t>
  </si>
  <si>
    <t>Единичен разход за мерна единица
(лева)</t>
  </si>
  <si>
    <t>Крайна цена за съответния вид актив
(лева)
(кол.11*кол.12)</t>
  </si>
  <si>
    <t>Вид Актив/Спецификация</t>
  </si>
  <si>
    <t>сдмо1
(кол1/кол2)</t>
  </si>
  <si>
    <t xml:space="preserve"> -</t>
  </si>
  <si>
    <t>Котли_на_биомаса</t>
  </si>
  <si>
    <t xml:space="preserve"> - </t>
  </si>
  <si>
    <t>Плоски_слънчеви_колектори</t>
  </si>
  <si>
    <t>Вакуумно_тръбни_слънчеви_колектори</t>
  </si>
  <si>
    <t>Съоръжение_въздух_течен флуид_течен флуид</t>
  </si>
  <si>
    <t>Агрегат_с_кондензатор_за_водно_охлаждане</t>
  </si>
  <si>
    <t>Агрегат_с_кондензатор_за_въздушно_охлаждане</t>
  </si>
  <si>
    <t>Климатични_камери</t>
  </si>
  <si>
    <t>Oхладители на въздух</t>
  </si>
  <si>
    <t>Oхладители_на_въздух</t>
  </si>
  <si>
    <t>Стойност/ размер/ величина от  съответния диапазон 
(напр., W, kW, m2, m3/h, бр., Liter, или др.) 
(от кол. 3)</t>
  </si>
  <si>
    <t>ЦУ за сгъстен въздух</t>
  </si>
  <si>
    <t>ЦУ_за_сгъстен_въздух</t>
  </si>
  <si>
    <t>ФВ панели с инвертор/и</t>
  </si>
  <si>
    <t>Минимални технически критерии - Фотоволтаични панел</t>
  </si>
  <si>
    <t xml:space="preserve">Ефективност на панела </t>
  </si>
  <si>
    <t>Минимални технически критерии - Инвертори за фотоволтаичния панел</t>
  </si>
  <si>
    <t>Батерии с инвертор/и</t>
  </si>
  <si>
    <t xml:space="preserve">Фотоволтаична електрическа централа (ФтЕЦ) </t>
  </si>
  <si>
    <t>Вода_вода</t>
  </si>
  <si>
    <t>Въздух_вода</t>
  </si>
  <si>
    <t>Въздух_въздух</t>
  </si>
  <si>
    <t>Конвенционален</t>
  </si>
  <si>
    <t>С_инверторно_управление</t>
  </si>
  <si>
    <t>Конвенционален_с_изсушител</t>
  </si>
  <si>
    <t>С_инверторно_управление_с_изсушител</t>
  </si>
  <si>
    <t>Ресивъри</t>
  </si>
  <si>
    <t>Топлоизолационни_системи_за_външни_стени_и_подове_към_външен_въздух</t>
  </si>
  <si>
    <t>Топлоизолационни_системи_за_покриви</t>
  </si>
  <si>
    <t>Топлоизолационни_системи_от_сандвич_панели_за_покриви</t>
  </si>
  <si>
    <t xml:space="preserve">Подове_към_земя_или_неотопляеми_пространства </t>
  </si>
  <si>
    <t>Прозрачни_ограждащи_конструкции_прозорци_и_врати</t>
  </si>
  <si>
    <t>Панели_Луни</t>
  </si>
  <si>
    <t>Линейни_осветители</t>
  </si>
  <si>
    <t>Камбани_прожектори</t>
  </si>
  <si>
    <t>Слънчевите_системи_за_топла_вода_и_битово_горещо_водоснабдяване</t>
  </si>
  <si>
    <t>Системи_за_оползотворяване_на_отпадна_топлина_студ,_генерирана_при_производството_на_сгъстен_въздух_или_студопроизводство</t>
  </si>
  <si>
    <t>Рекуперативни_блокове_за_отопление_вентилация_охлаждане</t>
  </si>
  <si>
    <t>Климатични_камери_с_високо_ефективна_регенерация_или_рекуперация_на_топлина_студ_влага</t>
  </si>
  <si>
    <t>Енергийно_ефективни_охладители_на_въздух</t>
  </si>
  <si>
    <t>Компресори_за_сгъстен_въздух_вкл_резервоари_за_сгъстен_въздух</t>
  </si>
  <si>
    <t>Централизирано_управление_на_системи_за_сгъстен_въздух</t>
  </si>
  <si>
    <t>Изсушители_на_сгъстен_въздух</t>
  </si>
  <si>
    <t>Енергийно_ефективни_изолационни_системи_в_сгради</t>
  </si>
  <si>
    <t>Енергоспестяващи_осветители</t>
  </si>
  <si>
    <t>Фотоволтаична_електрическа_централа_ФтЕЦ</t>
  </si>
  <si>
    <t>Системи_за_оползотворяване_на_отпадна_топлина_студ_генерирана_при_производството_на_сгъстен_въздух_или_студопроизводство</t>
  </si>
  <si>
    <t>вид</t>
  </si>
  <si>
    <t>спецификация</t>
  </si>
  <si>
    <t>Измервана величина</t>
  </si>
  <si>
    <t>лв./…</t>
  </si>
  <si>
    <t>диапазон
(кол3)</t>
  </si>
  <si>
    <t>VRF_VRV_система_на_директно_изпарение</t>
  </si>
  <si>
    <t>Топлоизолационни_системи_от_сандвич_панели_за_външни_стени_и_подове_към_външен_въздух</t>
  </si>
  <si>
    <t>Котли_на_биомаса_</t>
  </si>
  <si>
    <t>Фотоволтаични_панели_в_комбинация_с_инвертори</t>
  </si>
  <si>
    <t>Локални_съоръжения_за_съхранение_на_енергия_батерии_в_комбинация_с_инвертори</t>
  </si>
  <si>
    <t>ФВ_панели_с_инвертори</t>
  </si>
  <si>
    <t>Батерии_с_инвертори</t>
  </si>
  <si>
    <t>Кол. 5, 6 и 8</t>
  </si>
  <si>
    <t xml:space="preserve">Въведени имена! </t>
  </si>
  <si>
    <t>бр.</t>
  </si>
  <si>
    <t xml:space="preserve">Въведени диапазони! </t>
  </si>
  <si>
    <t>Кол. 7</t>
  </si>
  <si>
    <t>неприложим</t>
  </si>
  <si>
    <t>С рамка от екструдиран поливинилхлорид (PVC) или от дърво</t>
  </si>
  <si>
    <t>Секционни индустриални врати/външни плътни врати</t>
  </si>
  <si>
    <t>без линкове</t>
  </si>
  <si>
    <t>От БЮДЖЕТ</t>
  </si>
  <si>
    <t>за проверка БЮДЖЕт</t>
  </si>
  <si>
    <t>за резултат БЮДЖЕт</t>
  </si>
  <si>
    <t>ТЕКСТ ЗА ПРОВЕРКА</t>
  </si>
  <si>
    <t xml:space="preserve"> </t>
  </si>
  <si>
    <t>* При попълването на таблицата е забранено използването на функциите "Cut" и "Paste", както и влачене на стойности с левия бутон на мишката!</t>
  </si>
  <si>
    <t>Проверка диапазон</t>
  </si>
  <si>
    <t>долна граница</t>
  </si>
  <si>
    <t>горна граница</t>
  </si>
  <si>
    <t xml:space="preserve"> =IFERROR(INDEX(сл_!$F$197:$H$379;MATCH('Заявени активи'!C6&amp;'Заявени активи'!D6;сл_!$F$197:$F$379&amp;сл_!$G$197:$G$379;0);3);"")</t>
  </si>
  <si>
    <t>as value</t>
  </si>
  <si>
    <t>max</t>
  </si>
  <si>
    <t>min</t>
  </si>
  <si>
    <t>проверка за промяна на цена</t>
  </si>
  <si>
    <t>РЪЧНО ВЪВЕЖДАНИ стойности!</t>
  </si>
  <si>
    <t xml:space="preserve"> &gt;= 51</t>
  </si>
  <si>
    <t>&gt;=101</t>
  </si>
  <si>
    <t>&gt;=201</t>
  </si>
  <si>
    <t>Въведени ръчно</t>
  </si>
  <si>
    <t xml:space="preserve"> от РЪЧНО ВЪВЕЖДАНИ стойности!</t>
  </si>
  <si>
    <t>Диапазон/
Вид</t>
  </si>
  <si>
    <t>Общо (лв.):</t>
  </si>
  <si>
    <t>Област</t>
  </si>
  <si>
    <t>Община</t>
  </si>
  <si>
    <t>Габрово</t>
  </si>
  <si>
    <t>Сухиндол</t>
  </si>
  <si>
    <t>BG413</t>
  </si>
  <si>
    <t>BG341</t>
  </si>
  <si>
    <t>BG331</t>
  </si>
  <si>
    <t>BG321</t>
  </si>
  <si>
    <t>BG311</t>
  </si>
  <si>
    <t>BG313</t>
  </si>
  <si>
    <t>BG322</t>
  </si>
  <si>
    <t>BG332</t>
  </si>
  <si>
    <t>BG425</t>
  </si>
  <si>
    <t>BG415</t>
  </si>
  <si>
    <t>BG315</t>
  </si>
  <si>
    <t>BG312</t>
  </si>
  <si>
    <t>BG423</t>
  </si>
  <si>
    <t>BG414</t>
  </si>
  <si>
    <t>BG314</t>
  </si>
  <si>
    <t>BG421</t>
  </si>
  <si>
    <t>BG324</t>
  </si>
  <si>
    <t>BG323</t>
  </si>
  <si>
    <t>BG325</t>
  </si>
  <si>
    <t>BG342</t>
  </si>
  <si>
    <t>BG424</t>
  </si>
  <si>
    <t>BG412</t>
  </si>
  <si>
    <t>BG411</t>
  </si>
  <si>
    <t>BG344</t>
  </si>
  <si>
    <t>BG334</t>
  </si>
  <si>
    <t>BG422</t>
  </si>
  <si>
    <t>BG333</t>
  </si>
  <si>
    <t>BG343</t>
  </si>
  <si>
    <t>NUTS3</t>
  </si>
  <si>
    <t>Области</t>
  </si>
  <si>
    <t>Благоевград</t>
  </si>
  <si>
    <t>Бургас</t>
  </si>
  <si>
    <t>Варна</t>
  </si>
  <si>
    <t>Велико_Търново</t>
  </si>
  <si>
    <t>Видин</t>
  </si>
  <si>
    <t>Враца</t>
  </si>
  <si>
    <t>Добрич</t>
  </si>
  <si>
    <t>Кърджали</t>
  </si>
  <si>
    <t>Кюстендил</t>
  </si>
  <si>
    <t>Ловеч</t>
  </si>
  <si>
    <t>Монтана</t>
  </si>
  <si>
    <t>Пазарджик</t>
  </si>
  <si>
    <t>Перник</t>
  </si>
  <si>
    <t>Плевен</t>
  </si>
  <si>
    <t>Пловдив</t>
  </si>
  <si>
    <t>Разград</t>
  </si>
  <si>
    <t>Русе</t>
  </si>
  <si>
    <t>Силистра</t>
  </si>
  <si>
    <t>Сливен</t>
  </si>
  <si>
    <t>Смолян</t>
  </si>
  <si>
    <t>София</t>
  </si>
  <si>
    <t>София_столица</t>
  </si>
  <si>
    <t>Стара_Загора</t>
  </si>
  <si>
    <t>Търговище</t>
  </si>
  <si>
    <t>Хасково</t>
  </si>
  <si>
    <t>Шумен</t>
  </si>
  <si>
    <t>Ямбол</t>
  </si>
  <si>
    <t>Банско</t>
  </si>
  <si>
    <t>Айтос</t>
  </si>
  <si>
    <t>Аврен</t>
  </si>
  <si>
    <t>Велико Търново</t>
  </si>
  <si>
    <t>Белоградчик</t>
  </si>
  <si>
    <t>Борован</t>
  </si>
  <si>
    <t>Балчик</t>
  </si>
  <si>
    <t>Ардино</t>
  </si>
  <si>
    <t>Бобов дол</t>
  </si>
  <si>
    <t>Априлци</t>
  </si>
  <si>
    <t>Берковица</t>
  </si>
  <si>
    <t>Септември</t>
  </si>
  <si>
    <t>Брезник</t>
  </si>
  <si>
    <t>Белене</t>
  </si>
  <si>
    <t>Асеновград</t>
  </si>
  <si>
    <t>Завет</t>
  </si>
  <si>
    <t>Борово</t>
  </si>
  <si>
    <t>Алфатар</t>
  </si>
  <si>
    <t>Котел</t>
  </si>
  <si>
    <t>Баните</t>
  </si>
  <si>
    <t>Антон</t>
  </si>
  <si>
    <t>Столична</t>
  </si>
  <si>
    <t>Братя Даскалови</t>
  </si>
  <si>
    <t>Антоново</t>
  </si>
  <si>
    <t>Димитровград</t>
  </si>
  <si>
    <t>Велики Преслав</t>
  </si>
  <si>
    <t>Болярово</t>
  </si>
  <si>
    <t>Белица</t>
  </si>
  <si>
    <t>Аксаково</t>
  </si>
  <si>
    <t>Горна Оряховица</t>
  </si>
  <si>
    <t>Бойница</t>
  </si>
  <si>
    <t>Бяла Слатина</t>
  </si>
  <si>
    <t>Дряново</t>
  </si>
  <si>
    <t>Генерал Тошево</t>
  </si>
  <si>
    <t>Джебел</t>
  </si>
  <si>
    <t>Бобошево</t>
  </si>
  <si>
    <t>Летница</t>
  </si>
  <si>
    <t>Бойчиновци</t>
  </si>
  <si>
    <t>Батак</t>
  </si>
  <si>
    <t>Земен</t>
  </si>
  <si>
    <t>Гулянци</t>
  </si>
  <si>
    <t>Брезово</t>
  </si>
  <si>
    <t>Исперих</t>
  </si>
  <si>
    <t>Бяла</t>
  </si>
  <si>
    <t>Главиница</t>
  </si>
  <si>
    <t>Нова Загора</t>
  </si>
  <si>
    <t>Борино</t>
  </si>
  <si>
    <t>Божурище</t>
  </si>
  <si>
    <t>Гурково</t>
  </si>
  <si>
    <t>Омуртаг</t>
  </si>
  <si>
    <t>Ивайловград</t>
  </si>
  <si>
    <t>Венец</t>
  </si>
  <si>
    <t>Елхово</t>
  </si>
  <si>
    <t>Камено</t>
  </si>
  <si>
    <t>Белослав</t>
  </si>
  <si>
    <t>Елена</t>
  </si>
  <si>
    <t>Брегово</t>
  </si>
  <si>
    <t>Севлиево</t>
  </si>
  <si>
    <t>Кирково</t>
  </si>
  <si>
    <t>Дупница</t>
  </si>
  <si>
    <t>Брусарци</t>
  </si>
  <si>
    <t>Белово</t>
  </si>
  <si>
    <t>Ковачевци</t>
  </si>
  <si>
    <t>Долна Митрополия</t>
  </si>
  <si>
    <t>Калояново</t>
  </si>
  <si>
    <t>Кубрат</t>
  </si>
  <si>
    <t>Ветово</t>
  </si>
  <si>
    <t>Дулово</t>
  </si>
  <si>
    <t>Девин</t>
  </si>
  <si>
    <t>Ботевград</t>
  </si>
  <si>
    <t>Гълъбово</t>
  </si>
  <si>
    <t>Опака</t>
  </si>
  <si>
    <t>Любимец</t>
  </si>
  <si>
    <t>Върбица</t>
  </si>
  <si>
    <t>Стралджа</t>
  </si>
  <si>
    <t>Гоце Делчев</t>
  </si>
  <si>
    <t>Карнобат</t>
  </si>
  <si>
    <t>Златарица</t>
  </si>
  <si>
    <t>Козлодуй</t>
  </si>
  <si>
    <t>Трявна</t>
  </si>
  <si>
    <t>Добрич-селска</t>
  </si>
  <si>
    <t>Крумовград</t>
  </si>
  <si>
    <t>Кочериново</t>
  </si>
  <si>
    <t>Луковит</t>
  </si>
  <si>
    <t>Вълчедръм</t>
  </si>
  <si>
    <t>Брацигово</t>
  </si>
  <si>
    <t>Долни Дъбник</t>
  </si>
  <si>
    <t>Карлово</t>
  </si>
  <si>
    <t>Лозница</t>
  </si>
  <si>
    <t>Две могили</t>
  </si>
  <si>
    <t>Кайнарджа</t>
  </si>
  <si>
    <t>Твърдица</t>
  </si>
  <si>
    <t>Доспат</t>
  </si>
  <si>
    <t>Годеч</t>
  </si>
  <si>
    <t>Казанлък</t>
  </si>
  <si>
    <t>Попово</t>
  </si>
  <si>
    <t>Маджарово</t>
  </si>
  <si>
    <t>Каолиново</t>
  </si>
  <si>
    <t>Тунджа</t>
  </si>
  <si>
    <t>Малко Търново</t>
  </si>
  <si>
    <t>Лясковец</t>
  </si>
  <si>
    <t>Грамада</t>
  </si>
  <si>
    <t>Криводол</t>
  </si>
  <si>
    <t>Каварна</t>
  </si>
  <si>
    <t>Тетевен</t>
  </si>
  <si>
    <t>Вършец</t>
  </si>
  <si>
    <t>Велинград</t>
  </si>
  <si>
    <t>Радомир</t>
  </si>
  <si>
    <t>Искър</t>
  </si>
  <si>
    <t>Кричим</t>
  </si>
  <si>
    <t>Иваново</t>
  </si>
  <si>
    <t>Златоград</t>
  </si>
  <si>
    <t>Горна Малина</t>
  </si>
  <si>
    <t>Мъглиж</t>
  </si>
  <si>
    <t>Минерални бани</t>
  </si>
  <si>
    <t>Каспичан</t>
  </si>
  <si>
    <t>Несебър</t>
  </si>
  <si>
    <t>Ветрино</t>
  </si>
  <si>
    <t>Павликени</t>
  </si>
  <si>
    <t>Димово</t>
  </si>
  <si>
    <t>Мездра</t>
  </si>
  <si>
    <t>Крушари</t>
  </si>
  <si>
    <t>Момчилград</t>
  </si>
  <si>
    <t>Невестино</t>
  </si>
  <si>
    <t>Троян</t>
  </si>
  <si>
    <t>Георги Дамяново</t>
  </si>
  <si>
    <t>Лесичово</t>
  </si>
  <si>
    <t>Трън</t>
  </si>
  <si>
    <t>Кнежа</t>
  </si>
  <si>
    <t>Куклен</t>
  </si>
  <si>
    <t>Самуил</t>
  </si>
  <si>
    <t>Ситово</t>
  </si>
  <si>
    <t>Мадан</t>
  </si>
  <si>
    <t>Долна баня</t>
  </si>
  <si>
    <t>Николаево</t>
  </si>
  <si>
    <t>Свиленград</t>
  </si>
  <si>
    <t>Никола Козлево</t>
  </si>
  <si>
    <t>Поморие</t>
  </si>
  <si>
    <t>Вълчи дол</t>
  </si>
  <si>
    <t>Полски Тръмбеш</t>
  </si>
  <si>
    <t>Кула</t>
  </si>
  <si>
    <t>Мизия</t>
  </si>
  <si>
    <t>Тервел</t>
  </si>
  <si>
    <t>Черноочене</t>
  </si>
  <si>
    <t>Рила</t>
  </si>
  <si>
    <t>Угърчин</t>
  </si>
  <si>
    <t>Лом</t>
  </si>
  <si>
    <t>Левски</t>
  </si>
  <si>
    <t>Лъки</t>
  </si>
  <si>
    <t>Цар Калоян</t>
  </si>
  <si>
    <t>Сливо поле</t>
  </si>
  <si>
    <t>Тутракан</t>
  </si>
  <si>
    <t>Неделино</t>
  </si>
  <si>
    <t>Драгоман</t>
  </si>
  <si>
    <t>Опан</t>
  </si>
  <si>
    <t>Симеоновград</t>
  </si>
  <si>
    <t>Нови пазар</t>
  </si>
  <si>
    <t>Приморско</t>
  </si>
  <si>
    <t>Девня</t>
  </si>
  <si>
    <t>Свищов</t>
  </si>
  <si>
    <t>Макреш</t>
  </si>
  <si>
    <t>Оряхово</t>
  </si>
  <si>
    <t>Шабла</t>
  </si>
  <si>
    <t>Сапарева баня</t>
  </si>
  <si>
    <t>Ябланица</t>
  </si>
  <si>
    <t>Медковец</t>
  </si>
  <si>
    <t>Панагюрище</t>
  </si>
  <si>
    <t>Никопол</t>
  </si>
  <si>
    <t>Марица</t>
  </si>
  <si>
    <t>Ценово</t>
  </si>
  <si>
    <t>Рудозем</t>
  </si>
  <si>
    <t>Елин Пелин</t>
  </si>
  <si>
    <t>Павел баня</t>
  </si>
  <si>
    <t>Стамболово</t>
  </si>
  <si>
    <t>Смядово</t>
  </si>
  <si>
    <t>Руен</t>
  </si>
  <si>
    <t>Долни чифлик</t>
  </si>
  <si>
    <t>Стражица</t>
  </si>
  <si>
    <t>Ново село</t>
  </si>
  <si>
    <t>Роман</t>
  </si>
  <si>
    <t>Трекляно</t>
  </si>
  <si>
    <t>Пещера</t>
  </si>
  <si>
    <t>Перущица</t>
  </si>
  <si>
    <t>Етрополе</t>
  </si>
  <si>
    <t>Раднево</t>
  </si>
  <si>
    <t>Тополовград</t>
  </si>
  <si>
    <t>Хитрино</t>
  </si>
  <si>
    <t>Созопол</t>
  </si>
  <si>
    <t>Дългопол</t>
  </si>
  <si>
    <t>Ружинци</t>
  </si>
  <si>
    <t>Хайредин</t>
  </si>
  <si>
    <t>Чипровци</t>
  </si>
  <si>
    <t>Ракитово</t>
  </si>
  <si>
    <t>Пордим</t>
  </si>
  <si>
    <t>Чепеларе</t>
  </si>
  <si>
    <t>Златица</t>
  </si>
  <si>
    <t>Стара Загора</t>
  </si>
  <si>
    <t>Харманли</t>
  </si>
  <si>
    <t>Средец</t>
  </si>
  <si>
    <t>Провадия</t>
  </si>
  <si>
    <t>Чупрене</t>
  </si>
  <si>
    <t>Якимово</t>
  </si>
  <si>
    <t>Стрелча</t>
  </si>
  <si>
    <t>Червен бряг</t>
  </si>
  <si>
    <t>Първомай</t>
  </si>
  <si>
    <t>Ихтиман</t>
  </si>
  <si>
    <t>Чирпан</t>
  </si>
  <si>
    <t>Сунгурларе</t>
  </si>
  <si>
    <t>Суворово</t>
  </si>
  <si>
    <t>Сърница</t>
  </si>
  <si>
    <t>Раковски</t>
  </si>
  <si>
    <t>Копривщица</t>
  </si>
  <si>
    <t>Царево</t>
  </si>
  <si>
    <t>Родопи</t>
  </si>
  <si>
    <t>Костенец</t>
  </si>
  <si>
    <t>Садово</t>
  </si>
  <si>
    <t>Костинброд</t>
  </si>
  <si>
    <t>Сопот</t>
  </si>
  <si>
    <t>Мирково</t>
  </si>
  <si>
    <t>Стамболийски</t>
  </si>
  <si>
    <t>Пирдоп</t>
  </si>
  <si>
    <t>Съединение</t>
  </si>
  <si>
    <t>Правец</t>
  </si>
  <si>
    <t>Хисаря</t>
  </si>
  <si>
    <t>Самоков</t>
  </si>
  <si>
    <t>Своге</t>
  </si>
  <si>
    <t>Сливница</t>
  </si>
  <si>
    <t>Чавдар</t>
  </si>
  <si>
    <t>Челопеч</t>
  </si>
  <si>
    <t>n</t>
  </si>
  <si>
    <t>БлагоевградБанско</t>
  </si>
  <si>
    <t>БургасАйтос</t>
  </si>
  <si>
    <t>ВарнаАврен</t>
  </si>
  <si>
    <t>Велико_ТърновоВелико Търново</t>
  </si>
  <si>
    <t>ВидинБелоградчик</t>
  </si>
  <si>
    <t>ВрацаБорован</t>
  </si>
  <si>
    <t>ГабровоГаброво</t>
  </si>
  <si>
    <t>ДобричБалчик</t>
  </si>
  <si>
    <t>КърджалиАрдино</t>
  </si>
  <si>
    <t>КюстендилБобов дол</t>
  </si>
  <si>
    <t>ЛовечАприлци</t>
  </si>
  <si>
    <t>МонтанаБерковица</t>
  </si>
  <si>
    <t>ПазарджикСептември</t>
  </si>
  <si>
    <t>ПерникБрезник</t>
  </si>
  <si>
    <t>ПлевенБелене</t>
  </si>
  <si>
    <t>ПловдивАсеновград</t>
  </si>
  <si>
    <t>РазградЗавет</t>
  </si>
  <si>
    <t>РусеБорово</t>
  </si>
  <si>
    <t>СилистраАлфатар</t>
  </si>
  <si>
    <t>СливенКотел</t>
  </si>
  <si>
    <t>СмолянБаните</t>
  </si>
  <si>
    <t>СофияАнтон</t>
  </si>
  <si>
    <t>София_столицаСтолична</t>
  </si>
  <si>
    <t>Стара_ЗагораБратя Даскалови</t>
  </si>
  <si>
    <t>ТърговищеАнтоново</t>
  </si>
  <si>
    <t>ХасковоДимитровград</t>
  </si>
  <si>
    <t>ШуменВелики Преслав</t>
  </si>
  <si>
    <t>ЯмболБолярово</t>
  </si>
  <si>
    <t>БлагоевградБелица</t>
  </si>
  <si>
    <t>БургасБургас</t>
  </si>
  <si>
    <t>ВарнаАксаково</t>
  </si>
  <si>
    <t>Велико_ТърновоГорна Оряховица</t>
  </si>
  <si>
    <t>ВидинБойница</t>
  </si>
  <si>
    <t>ВрацаБяла Слатина</t>
  </si>
  <si>
    <t>ГабровоДряново</t>
  </si>
  <si>
    <t>ДобричГенерал Тошево</t>
  </si>
  <si>
    <t>КърджалиДжебел</t>
  </si>
  <si>
    <t>КюстендилБобошево</t>
  </si>
  <si>
    <t>ЛовечЛетница</t>
  </si>
  <si>
    <t>МонтанаБойчиновци</t>
  </si>
  <si>
    <t>ПазарджикБатак</t>
  </si>
  <si>
    <t>ПерникЗемен</t>
  </si>
  <si>
    <t>ПлевенГулянци</t>
  </si>
  <si>
    <t>ПловдивБрезово</t>
  </si>
  <si>
    <t>РазградИсперих</t>
  </si>
  <si>
    <t>РусеБяла</t>
  </si>
  <si>
    <t>СилистраГлавиница</t>
  </si>
  <si>
    <t>СливенНова Загора</t>
  </si>
  <si>
    <t>СмолянБорино</t>
  </si>
  <si>
    <t>СофияБожурище</t>
  </si>
  <si>
    <t>Стара_ЗагораГурково</t>
  </si>
  <si>
    <t>ТърговищеОмуртаг</t>
  </si>
  <si>
    <t>ХасковоИвайловград</t>
  </si>
  <si>
    <t>ШуменВенец</t>
  </si>
  <si>
    <t>ЯмболЕлхово</t>
  </si>
  <si>
    <t>БлагоевградБлагоевград</t>
  </si>
  <si>
    <t>БургасКамено</t>
  </si>
  <si>
    <t>ВарнаБелослав</t>
  </si>
  <si>
    <t>Велико_ТърновоЕлена</t>
  </si>
  <si>
    <t>ВидинБрегово</t>
  </si>
  <si>
    <t>ВрацаВраца</t>
  </si>
  <si>
    <t>ГабровоСевлиево</t>
  </si>
  <si>
    <t>ДобричДобрич</t>
  </si>
  <si>
    <t>КърджалиКирково</t>
  </si>
  <si>
    <t>КюстендилДупница</t>
  </si>
  <si>
    <t>ЛовечЛовеч</t>
  </si>
  <si>
    <t>МонтанаБрусарци</t>
  </si>
  <si>
    <t>ПазарджикБелово</t>
  </si>
  <si>
    <t>ПерникКовачевци</t>
  </si>
  <si>
    <t>ПлевенДолна Митрополия</t>
  </si>
  <si>
    <t>ПловдивКалояново</t>
  </si>
  <si>
    <t>РазградКубрат</t>
  </si>
  <si>
    <t>РусеВетово</t>
  </si>
  <si>
    <t>СилистраДулово</t>
  </si>
  <si>
    <t>СливенСливен</t>
  </si>
  <si>
    <t>СмолянДевин</t>
  </si>
  <si>
    <t>СофияБотевград</t>
  </si>
  <si>
    <t>Стара_ЗагораГълъбово</t>
  </si>
  <si>
    <t>ТърговищеОпака</t>
  </si>
  <si>
    <t>ХасковоЛюбимец</t>
  </si>
  <si>
    <t>ШуменВърбица</t>
  </si>
  <si>
    <t>ЯмболСтралджа</t>
  </si>
  <si>
    <t>БлагоевградГоце Делчев</t>
  </si>
  <si>
    <t>БургасКарнобат</t>
  </si>
  <si>
    <t>ВарнаБяла</t>
  </si>
  <si>
    <t>Велико_ТърновоЗлатарица</t>
  </si>
  <si>
    <t>ВидинВидин</t>
  </si>
  <si>
    <t>ВрацаКозлодуй</t>
  </si>
  <si>
    <t>ГабровоТрявна</t>
  </si>
  <si>
    <t>ДобричДобрич-селска</t>
  </si>
  <si>
    <t>КърджалиКрумовград</t>
  </si>
  <si>
    <t>КюстендилКочериново</t>
  </si>
  <si>
    <t>ЛовечЛуковит</t>
  </si>
  <si>
    <t>МонтанаВълчедръм</t>
  </si>
  <si>
    <t>ПазарджикБрацигово</t>
  </si>
  <si>
    <t>ПерникПерник</t>
  </si>
  <si>
    <t>ПлевенДолни Дъбник</t>
  </si>
  <si>
    <t>ПловдивКарлово</t>
  </si>
  <si>
    <t>РазградЛозница</t>
  </si>
  <si>
    <t>РусеДве могили</t>
  </si>
  <si>
    <t>СилистраКайнарджа</t>
  </si>
  <si>
    <t>СливенТвърдица</t>
  </si>
  <si>
    <t>СмолянДоспат</t>
  </si>
  <si>
    <t>СофияГодеч</t>
  </si>
  <si>
    <t>Стара_ЗагораКазанлък</t>
  </si>
  <si>
    <t>ТърговищеПопово</t>
  </si>
  <si>
    <t>ХасковоМаджарово</t>
  </si>
  <si>
    <t>ШуменКаолиново</t>
  </si>
  <si>
    <t>ЯмболТунджа</t>
  </si>
  <si>
    <t>БургасМалко Търново</t>
  </si>
  <si>
    <t>ВарнаВарна</t>
  </si>
  <si>
    <t>Велико_ТърновоЛясковец</t>
  </si>
  <si>
    <t>ВидинГрамада</t>
  </si>
  <si>
    <t>ВрацаКриводол</t>
  </si>
  <si>
    <t>ДобричКаварна</t>
  </si>
  <si>
    <t>КърджалиКърджали</t>
  </si>
  <si>
    <t>КюстендилКюстендил</t>
  </si>
  <si>
    <t>ЛовечТетевен</t>
  </si>
  <si>
    <t>МонтанаВършец</t>
  </si>
  <si>
    <t>ПазарджикВелинград</t>
  </si>
  <si>
    <t>ПерникРадомир</t>
  </si>
  <si>
    <t>ПлевенИскър</t>
  </si>
  <si>
    <t>ПловдивКричим</t>
  </si>
  <si>
    <t>РазградРазград</t>
  </si>
  <si>
    <t>РусеИваново</t>
  </si>
  <si>
    <t>СилистраСилистра</t>
  </si>
  <si>
    <t>СмолянЗлатоград</t>
  </si>
  <si>
    <t>СофияГорна Малина</t>
  </si>
  <si>
    <t>Стара_ЗагораМъглиж</t>
  </si>
  <si>
    <t>ТърговищеТърговище</t>
  </si>
  <si>
    <t>ХасковоМинерални бани</t>
  </si>
  <si>
    <t>ШуменКаспичан</t>
  </si>
  <si>
    <t>ЯмболЯмбол</t>
  </si>
  <si>
    <t>БургасНесебър</t>
  </si>
  <si>
    <t>ВарнаВетрино</t>
  </si>
  <si>
    <t>Велико_ТърновоПавликени</t>
  </si>
  <si>
    <t>ВидинДимово</t>
  </si>
  <si>
    <t>ВрацаМездра</t>
  </si>
  <si>
    <t>ДобричКрушари</t>
  </si>
  <si>
    <t>КърджалиМомчилград</t>
  </si>
  <si>
    <t>КюстендилНевестино</t>
  </si>
  <si>
    <t>ЛовечТроян</t>
  </si>
  <si>
    <t>МонтанаГеорги Дамяново</t>
  </si>
  <si>
    <t>ПазарджикЛесичово</t>
  </si>
  <si>
    <t>ПерникТрън</t>
  </si>
  <si>
    <t>ПлевенКнежа</t>
  </si>
  <si>
    <t>ПловдивКуклен</t>
  </si>
  <si>
    <t>РазградСамуил</t>
  </si>
  <si>
    <t>РусеРусе</t>
  </si>
  <si>
    <t>СилистраСитово</t>
  </si>
  <si>
    <t>СмолянМадан</t>
  </si>
  <si>
    <t>СофияДолна баня</t>
  </si>
  <si>
    <t>Стара_ЗагораНиколаево</t>
  </si>
  <si>
    <t>ХасковоСвиленград</t>
  </si>
  <si>
    <t>ШуменНикола Козлево</t>
  </si>
  <si>
    <t>БургасПоморие</t>
  </si>
  <si>
    <t>ВарнаВълчи дол</t>
  </si>
  <si>
    <t>Велико_ТърновоПолски Тръмбеш</t>
  </si>
  <si>
    <t>ВидинКула</t>
  </si>
  <si>
    <t>ВрацаМизия</t>
  </si>
  <si>
    <t>ДобричТервел</t>
  </si>
  <si>
    <t>КърджалиЧерноочене</t>
  </si>
  <si>
    <t>КюстендилРила</t>
  </si>
  <si>
    <t>ЛовечУгърчин</t>
  </si>
  <si>
    <t>МонтанаЛом</t>
  </si>
  <si>
    <t>ПазарджикПазарджик</t>
  </si>
  <si>
    <t>ПлевенЛевски</t>
  </si>
  <si>
    <t>ПловдивЛъки</t>
  </si>
  <si>
    <t>РазградЦар Калоян</t>
  </si>
  <si>
    <t>РусеСливо поле</t>
  </si>
  <si>
    <t>СилистраТутракан</t>
  </si>
  <si>
    <t>СмолянНеделино</t>
  </si>
  <si>
    <t>СофияДрагоман</t>
  </si>
  <si>
    <t>Стара_ЗагораОпан</t>
  </si>
  <si>
    <t>ХасковоСимеоновград</t>
  </si>
  <si>
    <t>ШуменНови пазар</t>
  </si>
  <si>
    <t>БургасПриморско</t>
  </si>
  <si>
    <t>ВарнаДевня</t>
  </si>
  <si>
    <t>Велико_ТърновоСвищов</t>
  </si>
  <si>
    <t>ВидинМакреш</t>
  </si>
  <si>
    <t>ВрацаОряхово</t>
  </si>
  <si>
    <t>ДобричШабла</t>
  </si>
  <si>
    <t>КюстендилСапарева баня</t>
  </si>
  <si>
    <t>ЛовечЯбланица</t>
  </si>
  <si>
    <t>МонтанаМедковец</t>
  </si>
  <si>
    <t>ПазарджикПанагюрище</t>
  </si>
  <si>
    <t>ПлевенНикопол</t>
  </si>
  <si>
    <t>ПловдивМарица</t>
  </si>
  <si>
    <t>РусеЦеново</t>
  </si>
  <si>
    <t>СмолянРудозем</t>
  </si>
  <si>
    <t>СофияЕлин Пелин</t>
  </si>
  <si>
    <t>Стара_ЗагораПавел баня</t>
  </si>
  <si>
    <t>ХасковоСтамболово</t>
  </si>
  <si>
    <t>ШуменСмядово</t>
  </si>
  <si>
    <t>БургасРуен</t>
  </si>
  <si>
    <t>ВарнаДолни чифлик</t>
  </si>
  <si>
    <t>Велико_ТърновоСтражица</t>
  </si>
  <si>
    <t>ВидинНово село</t>
  </si>
  <si>
    <t>ВрацаРоман</t>
  </si>
  <si>
    <t>КюстендилТрекляно</t>
  </si>
  <si>
    <t>МонтанаМонтана</t>
  </si>
  <si>
    <t>ПазарджикПещера</t>
  </si>
  <si>
    <t>ПлевенПлевен</t>
  </si>
  <si>
    <t>ПловдивПерущица</t>
  </si>
  <si>
    <t>СмолянСмолян</t>
  </si>
  <si>
    <t>СофияЕтрополе</t>
  </si>
  <si>
    <t>Стара_ЗагораРаднево</t>
  </si>
  <si>
    <t>ХасковоТополовград</t>
  </si>
  <si>
    <t>ШуменХитрино</t>
  </si>
  <si>
    <t>БургасСозопол</t>
  </si>
  <si>
    <t>ВарнаДългопол</t>
  </si>
  <si>
    <t>Велико_ТърновоСухиндол</t>
  </si>
  <si>
    <t>ВидинРужинци</t>
  </si>
  <si>
    <t>ВрацаХайредин</t>
  </si>
  <si>
    <t>МонтанаЧипровци</t>
  </si>
  <si>
    <t>ПазарджикРакитово</t>
  </si>
  <si>
    <t>ПлевенПордим</t>
  </si>
  <si>
    <t>ПловдивПловдив</t>
  </si>
  <si>
    <t>СмолянЧепеларе</t>
  </si>
  <si>
    <t>СофияЗлатица</t>
  </si>
  <si>
    <t>Стара_ЗагораСтара Загора</t>
  </si>
  <si>
    <t>ХасковоХарманли</t>
  </si>
  <si>
    <t>ШуменШумен</t>
  </si>
  <si>
    <t>БургасСредец</t>
  </si>
  <si>
    <t>ВарнаПровадия</t>
  </si>
  <si>
    <t>ВидинЧупрене</t>
  </si>
  <si>
    <t>МонтанаЯкимово</t>
  </si>
  <si>
    <t>ПазарджикСтрелча</t>
  </si>
  <si>
    <t>ПлевенЧервен бряг</t>
  </si>
  <si>
    <t>ПловдивПървомай</t>
  </si>
  <si>
    <t>СофияИхтиман</t>
  </si>
  <si>
    <t>Стара_ЗагораЧирпан</t>
  </si>
  <si>
    <t>ХасковоХасково</t>
  </si>
  <si>
    <t>БургасСунгурларе</t>
  </si>
  <si>
    <t>ВарнаСуворово</t>
  </si>
  <si>
    <t>ПазарджикСърница</t>
  </si>
  <si>
    <t>ПловдивРаковски</t>
  </si>
  <si>
    <t>СофияКопривщица</t>
  </si>
  <si>
    <t>БургасЦарево</t>
  </si>
  <si>
    <t>ПловдивРодопи</t>
  </si>
  <si>
    <t>СофияКостенец</t>
  </si>
  <si>
    <t>ПловдивСадово</t>
  </si>
  <si>
    <t>СофияКостинброд</t>
  </si>
  <si>
    <t>ПловдивСопот</t>
  </si>
  <si>
    <t>СофияМирково</t>
  </si>
  <si>
    <t>ПловдивСтамболийски</t>
  </si>
  <si>
    <t>СофияПирдоп</t>
  </si>
  <si>
    <t>ПловдивСъединение</t>
  </si>
  <si>
    <t>СофияПравец</t>
  </si>
  <si>
    <t>ПловдивХисаря</t>
  </si>
  <si>
    <t>СофияСамоков</t>
  </si>
  <si>
    <t>СофияСвоге</t>
  </si>
  <si>
    <t>СофияСливница</t>
  </si>
  <si>
    <t>СофияЧавдар</t>
  </si>
  <si>
    <t>СофияЧелопеч</t>
  </si>
  <si>
    <t>ОТ АДРЕС</t>
  </si>
  <si>
    <t>Прил. 4.2 „Заявени активи съобразно Списъка на допустимите категории активи в областта на енергийната ефективност и използването на енергия от възобновяеми източници“  </t>
  </si>
  <si>
    <t xml:space="preserve">до 10,9 </t>
  </si>
  <si>
    <t>&gt;= 11</t>
  </si>
  <si>
    <t xml:space="preserve"> =IFERROR((IF(сл_!K385&lt;&gt;" - ";"Вярно";"Въведете последователно вид, спецификация и диапазон за съответния актив!"));"ПОСЛЕДОВАТЕЛНО ВЪВЕДЕТЕ ВИД, СПЕЦИФИКАЦИЯ И ДИАПАЗОН ЗА СЪОТВЕТНИЯ АКТИВ!")</t>
  </si>
  <si>
    <t>Съоръжение_въздух_течен_флуид_течен_флуид</t>
  </si>
  <si>
    <t>ВАЖНО!</t>
  </si>
  <si>
    <t xml:space="preserve">ВАЖНО: Във всяко Приложение 4.2 следва да е указано и мястото на изпълнение, за което са посочените в него разходи. </t>
  </si>
  <si>
    <t>Въведете мястото на изпълнение, за което са посочените в него разходи:</t>
  </si>
  <si>
    <t>Населено място/Адрес на изпълнение</t>
  </si>
  <si>
    <t>ВАЖНО: В случай че кандидатът предвижда по проекта да има повече от едно място на изпълнение, следва да попълни разходите за активи/ оборудване/ съоръжения за всяко едно място на изпълнение в отделно Приложение 4.2.</t>
  </si>
  <si>
    <t>Многокомпонентни топлоизолационни системи за външни стени и подове към външен въздух</t>
  </si>
  <si>
    <t>КЪМ СПИСЪК С АКТИВИ</t>
  </si>
  <si>
    <r>
      <t xml:space="preserve">≤ 0.1 kW/m³/min 
</t>
    </r>
    <r>
      <rPr>
        <sz val="9"/>
        <color theme="1"/>
        <rFont val="Times New Roman"/>
        <family val="1"/>
        <charset val="204"/>
      </rPr>
      <t xml:space="preserve">(при електрическа мощност &gt; 1.5 kW или &gt; 5 m³/min)
</t>
    </r>
    <r>
      <rPr>
        <sz val="14"/>
        <color theme="1"/>
        <rFont val="Times New Roman"/>
        <family val="1"/>
        <charset val="204"/>
      </rPr>
      <t xml:space="preserve">≤ 0.3 kW/m³/min 
</t>
    </r>
    <r>
      <rPr>
        <sz val="9"/>
        <color theme="1"/>
        <rFont val="Times New Roman"/>
        <family val="1"/>
        <charset val="204"/>
      </rPr>
      <t>(при електрическа мощност ≤ 1.5 kW или ≤ 5 m³/min )</t>
    </r>
    <r>
      <rPr>
        <sz val="14"/>
        <color theme="1"/>
        <rFont val="Times New Roman"/>
        <family val="1"/>
        <charset val="204"/>
      </rPr>
      <t xml:space="preserve">  </t>
    </r>
  </si>
  <si>
    <t>Специфична мощност 
(резултат от разделяне на електрическа мощност и дебит на изсушителя):</t>
  </si>
  <si>
    <t xml:space="preserve">За топлоизолиране на външни стени към външен въздух със сандвич панели с топлоизолация 
PUR/PU (полиуретан) или PIR (полиизоцианурат) </t>
  </si>
  <si>
    <t>Напрежение на натиск
(при 10% деформация)
или якост на натиск</t>
  </si>
  <si>
    <t>BGN/m3/h</t>
  </si>
  <si>
    <t>Mощност</t>
  </si>
  <si>
    <t>ТИ плоча от EPS</t>
  </si>
  <si>
    <t>ТИ плоча от XPS</t>
  </si>
  <si>
    <t>ТИ плочи от минерална вата</t>
  </si>
  <si>
    <t>BGN/бр.</t>
  </si>
  <si>
    <t xml:space="preserve"> система</t>
  </si>
  <si>
    <t>За един брой система ЦУ</t>
  </si>
  <si>
    <t>ръчно въведена</t>
  </si>
  <si>
    <t>Въздушен обем</t>
  </si>
  <si>
    <t>При по-малка минимална стойност се получава ,мого малко число!</t>
  </si>
  <si>
    <t>Проверка за промяна 
копирани ст-ти</t>
  </si>
  <si>
    <t>Местност Иванска лъка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</si>
</sst>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&quot;лв.&quot;_-;\-* #,##0.00\ &quot;лв.&quot;_-;_-* &quot;-&quot;??\ &quot;лв.&quot;_-;_-@_-"/>
    <numFmt numFmtId="165" formatCode="_-* #,##0.00_-;\-* #,##0.00_-;_-* &quot;-&quot;??_-;_-@_-"/>
    <numFmt numFmtId="166" formatCode="General;\-General;&quot;-&quot;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vertAlign val="subscript"/>
      <sz val="14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vertAlign val="superscript"/>
      <sz val="14"/>
      <color rgb="FF000000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b/>
      <i/>
      <sz val="14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vertAlign val="superscript"/>
      <sz val="14"/>
      <name val="Times New Roman"/>
      <family val="1"/>
      <charset val="204"/>
    </font>
    <font>
      <vertAlign val="subscript"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i/>
      <sz val="14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20"/>
      <name val="Times New Roman"/>
      <family val="1"/>
      <charset val="204"/>
    </font>
    <font>
      <b/>
      <sz val="16"/>
      <color rgb="FFFF0000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i/>
      <u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u/>
      <sz val="16"/>
      <color theme="10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4" tint="0.59999389629810485"/>
        <bgColor indexed="31"/>
      </patternFill>
    </fill>
    <fill>
      <patternFill patternType="solid">
        <fgColor indexed="42"/>
        <bgColor indexed="31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4" tint="0.79998168889431442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31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0" fontId="3" fillId="0" borderId="0"/>
    <xf numFmtId="165" fontId="27" fillId="0" borderId="0" applyFont="0" applyFill="0" applyBorder="0" applyAlignment="0" applyProtection="0"/>
    <xf numFmtId="0" fontId="2" fillId="0" borderId="0"/>
    <xf numFmtId="164" fontId="27" fillId="0" borderId="0" applyFont="0" applyFill="0" applyBorder="0" applyAlignment="0" applyProtection="0"/>
    <xf numFmtId="0" fontId="40" fillId="0" borderId="0"/>
    <xf numFmtId="0" fontId="44" fillId="0" borderId="0" applyNumberFormat="0" applyFill="0" applyBorder="0" applyAlignment="0" applyProtection="0"/>
  </cellStyleXfs>
  <cellXfs count="311">
    <xf numFmtId="0" fontId="0" fillId="0" borderId="0" xfId="0"/>
    <xf numFmtId="0" fontId="5" fillId="0" borderId="3" xfId="0" applyFont="1" applyBorder="1" applyAlignment="1">
      <alignment horizontal="left" vertical="center" wrapText="1"/>
    </xf>
    <xf numFmtId="10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3" xfId="0" applyBorder="1"/>
    <xf numFmtId="10" fontId="5" fillId="0" borderId="3" xfId="0" applyNumberFormat="1" applyFont="1" applyBorder="1" applyAlignment="1">
      <alignment horizontal="left" vertical="center" wrapText="1"/>
    </xf>
    <xf numFmtId="10" fontId="10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15" fillId="0" borderId="0" xfId="0" applyFont="1"/>
    <xf numFmtId="0" fontId="16" fillId="0" borderId="0" xfId="0" applyFont="1" applyAlignment="1">
      <alignment wrapText="1"/>
    </xf>
    <xf numFmtId="0" fontId="17" fillId="0" borderId="0" xfId="0" applyFont="1"/>
    <xf numFmtId="0" fontId="6" fillId="0" borderId="3" xfId="0" applyFont="1" applyBorder="1"/>
    <xf numFmtId="0" fontId="6" fillId="0" borderId="3" xfId="0" applyFont="1" applyBorder="1" applyAlignment="1">
      <alignment wrapText="1"/>
    </xf>
    <xf numFmtId="0" fontId="8" fillId="0" borderId="3" xfId="0" applyFont="1" applyBorder="1"/>
    <xf numFmtId="0" fontId="4" fillId="3" borderId="3" xfId="1" applyFont="1" applyFill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49" fontId="6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10" fontId="5" fillId="0" borderId="0" xfId="0" applyNumberFormat="1" applyFont="1" applyAlignment="1">
      <alignment horizontal="center" vertical="center" wrapText="1"/>
    </xf>
    <xf numFmtId="0" fontId="5" fillId="0" borderId="3" xfId="0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12" fillId="0" borderId="3" xfId="0" applyFont="1" applyBorder="1"/>
    <xf numFmtId="2" fontId="6" fillId="0" borderId="3" xfId="0" applyNumberFormat="1" applyFont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 wrapText="1"/>
    </xf>
    <xf numFmtId="0" fontId="25" fillId="5" borderId="0" xfId="0" applyFont="1" applyFill="1"/>
    <xf numFmtId="4" fontId="12" fillId="5" borderId="3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29" fillId="3" borderId="0" xfId="1" applyFont="1" applyFill="1" applyAlignment="1">
      <alignment vertical="center" wrapText="1"/>
    </xf>
    <xf numFmtId="0" fontId="30" fillId="12" borderId="11" xfId="3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0" fillId="13" borderId="6" xfId="3" applyFont="1" applyFill="1" applyBorder="1" applyAlignment="1">
      <alignment horizontal="left" vertical="top" wrapText="1"/>
    </xf>
    <xf numFmtId="0" fontId="0" fillId="13" borderId="19" xfId="0" applyFill="1" applyBorder="1" applyAlignment="1">
      <alignment horizontal="left" vertical="top" wrapText="1"/>
    </xf>
    <xf numFmtId="0" fontId="0" fillId="13" borderId="6" xfId="0" applyFill="1" applyBorder="1" applyAlignment="1">
      <alignment horizontal="left" vertical="top" wrapText="1"/>
    </xf>
    <xf numFmtId="0" fontId="0" fillId="13" borderId="7" xfId="0" applyFill="1" applyBorder="1" applyAlignment="1">
      <alignment horizontal="left" vertical="top" wrapText="1"/>
    </xf>
    <xf numFmtId="0" fontId="0" fillId="13" borderId="18" xfId="0" applyFill="1" applyBorder="1" applyAlignment="1">
      <alignment horizontal="left" vertical="top" wrapText="1"/>
    </xf>
    <xf numFmtId="0" fontId="0" fillId="13" borderId="17" xfId="0" applyFill="1" applyBorder="1" applyAlignment="1">
      <alignment horizontal="left" vertical="top" wrapText="1"/>
    </xf>
    <xf numFmtId="0" fontId="0" fillId="13" borderId="3" xfId="0" applyFill="1" applyBorder="1" applyAlignment="1">
      <alignment horizontal="left" vertical="top" wrapText="1"/>
    </xf>
    <xf numFmtId="0" fontId="0" fillId="6" borderId="3" xfId="0" applyFill="1" applyBorder="1" applyAlignment="1">
      <alignment horizontal="left" vertical="top" wrapText="1"/>
    </xf>
    <xf numFmtId="0" fontId="7" fillId="13" borderId="6" xfId="0" applyFont="1" applyFill="1" applyBorder="1" applyAlignment="1">
      <alignment horizontal="left" vertical="top" wrapText="1"/>
    </xf>
    <xf numFmtId="0" fontId="7" fillId="6" borderId="6" xfId="0" applyFont="1" applyFill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 wrapText="1"/>
    </xf>
    <xf numFmtId="0" fontId="7" fillId="6" borderId="3" xfId="0" applyFont="1" applyFill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7" fillId="13" borderId="3" xfId="0" applyFont="1" applyFill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30" fillId="13" borderId="14" xfId="3" applyFont="1" applyFill="1" applyBorder="1" applyAlignment="1">
      <alignment horizontal="left" vertical="top" wrapText="1"/>
    </xf>
    <xf numFmtId="0" fontId="30" fillId="13" borderId="18" xfId="3" applyFont="1" applyFill="1" applyBorder="1" applyAlignment="1">
      <alignment horizontal="left" vertical="top" wrapText="1"/>
    </xf>
    <xf numFmtId="0" fontId="0" fillId="13" borderId="25" xfId="0" applyFill="1" applyBorder="1" applyAlignment="1">
      <alignment horizontal="left" vertical="top" wrapText="1"/>
    </xf>
    <xf numFmtId="0" fontId="0" fillId="0" borderId="26" xfId="0" applyBorder="1"/>
    <xf numFmtId="0" fontId="0" fillId="0" borderId="27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8" xfId="0" applyBorder="1"/>
    <xf numFmtId="0" fontId="0" fillId="0" borderId="29" xfId="0" applyBorder="1" applyAlignment="1">
      <alignment horizontal="left" vertical="top" wrapText="1"/>
    </xf>
    <xf numFmtId="0" fontId="0" fillId="0" borderId="29" xfId="0" applyBorder="1"/>
    <xf numFmtId="0" fontId="0" fillId="13" borderId="16" xfId="0" applyFill="1" applyBorder="1" applyAlignment="1">
      <alignment horizontal="left" vertical="top" wrapText="1"/>
    </xf>
    <xf numFmtId="0" fontId="0" fillId="0" borderId="30" xfId="0" applyBorder="1"/>
    <xf numFmtId="0" fontId="0" fillId="0" borderId="21" xfId="0" applyBorder="1"/>
    <xf numFmtId="0" fontId="0" fillId="0" borderId="23" xfId="0" applyBorder="1"/>
    <xf numFmtId="0" fontId="0" fillId="0" borderId="24" xfId="0" applyBorder="1"/>
    <xf numFmtId="0" fontId="0" fillId="0" borderId="27" xfId="0" applyBorder="1"/>
    <xf numFmtId="0" fontId="0" fillId="6" borderId="27" xfId="0" applyFill="1" applyBorder="1"/>
    <xf numFmtId="0" fontId="30" fillId="12" borderId="13" xfId="3" applyFont="1" applyFill="1" applyBorder="1" applyAlignment="1">
      <alignment horizontal="center" vertical="center" wrapText="1"/>
    </xf>
    <xf numFmtId="0" fontId="0" fillId="13" borderId="27" xfId="0" applyFill="1" applyBorder="1" applyAlignment="1">
      <alignment horizontal="left" vertical="top" wrapText="1"/>
    </xf>
    <xf numFmtId="0" fontId="0" fillId="13" borderId="0" xfId="0" applyFill="1" applyAlignment="1">
      <alignment horizontal="left" vertical="top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30" fillId="12" borderId="33" xfId="3" applyFont="1" applyFill="1" applyBorder="1" applyAlignment="1">
      <alignment horizontal="center" vertical="center" wrapText="1"/>
    </xf>
    <xf numFmtId="0" fontId="30" fillId="12" borderId="20" xfId="3" applyFont="1" applyFill="1" applyBorder="1" applyAlignment="1">
      <alignment horizontal="center" vertical="center" wrapText="1"/>
    </xf>
    <xf numFmtId="0" fontId="30" fillId="6" borderId="20" xfId="3" applyFont="1" applyFill="1" applyBorder="1" applyAlignment="1">
      <alignment horizontal="center" vertical="center" wrapText="1"/>
    </xf>
    <xf numFmtId="0" fontId="0" fillId="13" borderId="17" xfId="0" applyFill="1" applyBorder="1"/>
    <xf numFmtId="0" fontId="6" fillId="0" borderId="7" xfId="0" applyFont="1" applyBorder="1" applyAlignment="1">
      <alignment horizontal="center" vertical="center" wrapText="1"/>
    </xf>
    <xf numFmtId="49" fontId="6" fillId="0" borderId="19" xfId="0" applyNumberFormat="1" applyFont="1" applyBorder="1" applyAlignment="1">
      <alignment horizontal="center" vertical="center" wrapText="1"/>
    </xf>
    <xf numFmtId="0" fontId="0" fillId="0" borderId="2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6" xfId="0" applyBorder="1" applyAlignment="1">
      <alignment horizontal="center"/>
    </xf>
    <xf numFmtId="0" fontId="0" fillId="13" borderId="33" xfId="0" applyFill="1" applyBorder="1" applyAlignment="1">
      <alignment horizontal="left" vertical="top" wrapText="1"/>
    </xf>
    <xf numFmtId="0" fontId="0" fillId="6" borderId="20" xfId="0" applyFill="1" applyBorder="1" applyAlignment="1">
      <alignment horizontal="left" vertical="top" wrapText="1"/>
    </xf>
    <xf numFmtId="0" fontId="0" fillId="13" borderId="20" xfId="0" applyFill="1" applyBorder="1" applyAlignment="1">
      <alignment horizontal="left" vertical="top" wrapText="1"/>
    </xf>
    <xf numFmtId="0" fontId="7" fillId="6" borderId="20" xfId="0" applyFont="1" applyFill="1" applyBorder="1" applyAlignment="1">
      <alignment horizontal="left" vertical="top" wrapText="1"/>
    </xf>
    <xf numFmtId="0" fontId="7" fillId="6" borderId="16" xfId="0" applyFont="1" applyFill="1" applyBorder="1" applyAlignment="1">
      <alignment horizontal="left" vertical="top" wrapText="1"/>
    </xf>
    <xf numFmtId="0" fontId="7" fillId="13" borderId="20" xfId="0" applyFont="1" applyFill="1" applyBorder="1" applyAlignment="1">
      <alignment horizontal="left" vertical="top" wrapText="1"/>
    </xf>
    <xf numFmtId="0" fontId="0" fillId="6" borderId="34" xfId="0" applyFill="1" applyBorder="1" applyAlignment="1">
      <alignment horizontal="left" vertical="top" wrapText="1"/>
    </xf>
    <xf numFmtId="0" fontId="19" fillId="6" borderId="3" xfId="0" applyFont="1" applyFill="1" applyBorder="1"/>
    <xf numFmtId="0" fontId="31" fillId="14" borderId="8" xfId="1" applyFont="1" applyFill="1" applyBorder="1" applyAlignment="1">
      <alignment horizontal="center" vertical="center" wrapText="1"/>
    </xf>
    <xf numFmtId="0" fontId="31" fillId="14" borderId="9" xfId="1" applyFont="1" applyFill="1" applyBorder="1" applyAlignment="1">
      <alignment horizontal="center" vertical="center" wrapText="1"/>
    </xf>
    <xf numFmtId="0" fontId="31" fillId="14" borderId="10" xfId="1" applyFont="1" applyFill="1" applyBorder="1" applyAlignment="1">
      <alignment horizontal="center" vertical="center" wrapText="1"/>
    </xf>
    <xf numFmtId="0" fontId="0" fillId="0" borderId="35" xfId="0" applyBorder="1"/>
    <xf numFmtId="0" fontId="0" fillId="0" borderId="36" xfId="0" applyBorder="1"/>
    <xf numFmtId="0" fontId="0" fillId="0" borderId="33" xfId="0" applyBorder="1"/>
    <xf numFmtId="0" fontId="0" fillId="0" borderId="20" xfId="0" applyBorder="1"/>
    <xf numFmtId="0" fontId="19" fillId="6" borderId="20" xfId="0" applyFont="1" applyFill="1" applyBorder="1"/>
    <xf numFmtId="0" fontId="0" fillId="0" borderId="34" xfId="0" applyBorder="1"/>
    <xf numFmtId="49" fontId="6" fillId="9" borderId="7" xfId="0" applyNumberFormat="1" applyFont="1" applyFill="1" applyBorder="1" applyAlignment="1">
      <alignment horizontal="center" vertical="center" wrapText="1"/>
    </xf>
    <xf numFmtId="49" fontId="6" fillId="9" borderId="3" xfId="0" applyNumberFormat="1" applyFont="1" applyFill="1" applyBorder="1" applyAlignment="1">
      <alignment horizontal="center" vertical="center" wrapText="1"/>
    </xf>
    <xf numFmtId="3" fontId="5" fillId="9" borderId="17" xfId="0" applyNumberFormat="1" applyFont="1" applyFill="1" applyBorder="1" applyAlignment="1">
      <alignment horizontal="center" vertical="center" wrapText="1"/>
    </xf>
    <xf numFmtId="49" fontId="6" fillId="9" borderId="17" xfId="0" applyNumberFormat="1" applyFont="1" applyFill="1" applyBorder="1" applyAlignment="1">
      <alignment horizontal="center" vertical="center" wrapText="1"/>
    </xf>
    <xf numFmtId="0" fontId="31" fillId="15" borderId="9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" fontId="0" fillId="0" borderId="3" xfId="0" applyNumberFormat="1" applyBorder="1"/>
    <xf numFmtId="49" fontId="0" fillId="0" borderId="3" xfId="0" applyNumberFormat="1" applyBorder="1"/>
    <xf numFmtId="49" fontId="0" fillId="9" borderId="3" xfId="0" applyNumberFormat="1" applyFill="1" applyBorder="1"/>
    <xf numFmtId="3" fontId="0" fillId="0" borderId="3" xfId="0" applyNumberFormat="1" applyBorder="1"/>
    <xf numFmtId="0" fontId="0" fillId="9" borderId="3" xfId="0" applyFill="1" applyBorder="1"/>
    <xf numFmtId="0" fontId="0" fillId="16" borderId="3" xfId="0" applyFill="1" applyBorder="1"/>
    <xf numFmtId="0" fontId="2" fillId="0" borderId="0" xfId="3"/>
    <xf numFmtId="0" fontId="19" fillId="7" borderId="21" xfId="3" applyFont="1" applyFill="1" applyBorder="1"/>
    <xf numFmtId="0" fontId="19" fillId="7" borderId="23" xfId="3" applyFont="1" applyFill="1" applyBorder="1"/>
    <xf numFmtId="0" fontId="28" fillId="0" borderId="0" xfId="3" applyFont="1"/>
    <xf numFmtId="0" fontId="2" fillId="7" borderId="37" xfId="3" applyFill="1" applyBorder="1"/>
    <xf numFmtId="2" fontId="2" fillId="11" borderId="3" xfId="3" applyNumberFormat="1" applyFill="1" applyBorder="1"/>
    <xf numFmtId="0" fontId="2" fillId="0" borderId="3" xfId="3" applyBorder="1"/>
    <xf numFmtId="0" fontId="1" fillId="0" borderId="0" xfId="3" applyFont="1"/>
    <xf numFmtId="0" fontId="19" fillId="0" borderId="0" xfId="0" applyFont="1" applyAlignment="1">
      <alignment horizontal="left"/>
    </xf>
    <xf numFmtId="0" fontId="32" fillId="17" borderId="21" xfId="3" applyFont="1" applyFill="1" applyBorder="1"/>
    <xf numFmtId="0" fontId="32" fillId="17" borderId="27" xfId="3" applyFont="1" applyFill="1" applyBorder="1"/>
    <xf numFmtId="0" fontId="32" fillId="17" borderId="26" xfId="3" applyFont="1" applyFill="1" applyBorder="1"/>
    <xf numFmtId="0" fontId="32" fillId="17" borderId="26" xfId="3" applyFont="1" applyFill="1" applyBorder="1" applyAlignment="1">
      <alignment horizontal="center" vertical="center"/>
    </xf>
    <xf numFmtId="0" fontId="2" fillId="0" borderId="0" xfId="3" applyAlignment="1">
      <alignment wrapText="1"/>
    </xf>
    <xf numFmtId="0" fontId="19" fillId="19" borderId="21" xfId="0" applyFont="1" applyFill="1" applyBorder="1"/>
    <xf numFmtId="165" fontId="19" fillId="19" borderId="23" xfId="2" applyFont="1" applyFill="1" applyBorder="1"/>
    <xf numFmtId="0" fontId="19" fillId="19" borderId="27" xfId="0" applyFont="1" applyFill="1" applyBorder="1"/>
    <xf numFmtId="165" fontId="19" fillId="19" borderId="0" xfId="2" applyFont="1" applyFill="1" applyBorder="1"/>
    <xf numFmtId="165" fontId="19" fillId="19" borderId="29" xfId="2" applyFont="1" applyFill="1" applyBorder="1"/>
    <xf numFmtId="0" fontId="6" fillId="9" borderId="7" xfId="0" applyFont="1" applyFill="1" applyBorder="1" applyAlignment="1">
      <alignment horizontal="center" vertical="center" wrapText="1"/>
    </xf>
    <xf numFmtId="0" fontId="6" fillId="9" borderId="17" xfId="0" applyFont="1" applyFill="1" applyBorder="1" applyAlignment="1">
      <alignment horizontal="center" vertical="center" wrapText="1"/>
    </xf>
    <xf numFmtId="0" fontId="12" fillId="5" borderId="17" xfId="0" applyFont="1" applyFill="1" applyBorder="1" applyAlignment="1">
      <alignment horizontal="center" vertical="center" wrapText="1"/>
    </xf>
    <xf numFmtId="0" fontId="12" fillId="9" borderId="7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2" fillId="9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9" borderId="9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32" fillId="17" borderId="3" xfId="3" applyFont="1" applyFill="1" applyBorder="1" applyAlignment="1">
      <alignment horizontal="center" vertical="center"/>
    </xf>
    <xf numFmtId="0" fontId="32" fillId="18" borderId="3" xfId="3" applyFont="1" applyFill="1" applyBorder="1" applyAlignment="1">
      <alignment horizontal="center" vertical="center"/>
    </xf>
    <xf numFmtId="0" fontId="32" fillId="18" borderId="3" xfId="3" applyFont="1" applyFill="1" applyBorder="1" applyAlignment="1">
      <alignment vertical="center" wrapText="1"/>
    </xf>
    <xf numFmtId="0" fontId="0" fillId="0" borderId="3" xfId="0" applyBorder="1" applyAlignment="1">
      <alignment horizontal="center"/>
    </xf>
    <xf numFmtId="0" fontId="19" fillId="20" borderId="3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3" fillId="20" borderId="3" xfId="0" applyFont="1" applyFill="1" applyBorder="1" applyAlignment="1">
      <alignment horizontal="center"/>
    </xf>
    <xf numFmtId="0" fontId="0" fillId="0" borderId="1" xfId="0" applyBorder="1"/>
    <xf numFmtId="2" fontId="19" fillId="13" borderId="24" xfId="0" applyNumberFormat="1" applyFont="1" applyFill="1" applyBorder="1"/>
    <xf numFmtId="2" fontId="19" fillId="13" borderId="26" xfId="0" applyNumberFormat="1" applyFont="1" applyFill="1" applyBorder="1"/>
    <xf numFmtId="2" fontId="19" fillId="13" borderId="30" xfId="0" applyNumberFormat="1" applyFont="1" applyFill="1" applyBorder="1"/>
    <xf numFmtId="0" fontId="28" fillId="11" borderId="3" xfId="0" applyFont="1" applyFill="1" applyBorder="1" applyAlignment="1">
      <alignment horizontal="center" vertical="center"/>
    </xf>
    <xf numFmtId="0" fontId="34" fillId="19" borderId="3" xfId="0" applyFont="1" applyFill="1" applyBorder="1" applyAlignment="1">
      <alignment horizontal="center" vertical="center" wrapText="1"/>
    </xf>
    <xf numFmtId="0" fontId="37" fillId="0" borderId="0" xfId="0" applyFont="1"/>
    <xf numFmtId="0" fontId="39" fillId="10" borderId="3" xfId="0" applyFont="1" applyFill="1" applyBorder="1" applyAlignment="1">
      <alignment horizontal="center" vertical="center"/>
    </xf>
    <xf numFmtId="0" fontId="38" fillId="6" borderId="3" xfId="0" applyFont="1" applyFill="1" applyBorder="1" applyAlignment="1">
      <alignment horizontal="center" vertical="center"/>
    </xf>
    <xf numFmtId="0" fontId="38" fillId="6" borderId="3" xfId="0" applyFont="1" applyFill="1" applyBorder="1" applyAlignment="1">
      <alignment horizontal="center" vertical="center" wrapText="1"/>
    </xf>
    <xf numFmtId="0" fontId="39" fillId="6" borderId="3" xfId="0" applyFont="1" applyFill="1" applyBorder="1" applyAlignment="1">
      <alignment horizontal="center" vertical="center" wrapText="1"/>
    </xf>
    <xf numFmtId="0" fontId="39" fillId="8" borderId="3" xfId="0" applyFont="1" applyFill="1" applyBorder="1" applyAlignment="1">
      <alignment horizontal="center" vertical="center" wrapText="1"/>
    </xf>
    <xf numFmtId="0" fontId="38" fillId="9" borderId="3" xfId="0" applyFont="1" applyFill="1" applyBorder="1" applyAlignment="1">
      <alignment horizontal="center" vertical="center" wrapText="1"/>
    </xf>
    <xf numFmtId="0" fontId="39" fillId="9" borderId="3" xfId="0" applyFont="1" applyFill="1" applyBorder="1" applyAlignment="1">
      <alignment horizontal="center" vertical="center" wrapText="1"/>
    </xf>
    <xf numFmtId="0" fontId="39" fillId="10" borderId="3" xfId="0" applyFont="1" applyFill="1" applyBorder="1" applyAlignment="1">
      <alignment horizontal="center" vertical="center" wrapText="1"/>
    </xf>
    <xf numFmtId="165" fontId="0" fillId="19" borderId="3" xfId="2" applyFont="1" applyFill="1" applyBorder="1" applyAlignment="1">
      <alignment horizontal="center" vertical="center"/>
    </xf>
    <xf numFmtId="0" fontId="7" fillId="0" borderId="0" xfId="0" applyFont="1"/>
    <xf numFmtId="0" fontId="40" fillId="0" borderId="0" xfId="5"/>
    <xf numFmtId="0" fontId="41" fillId="0" borderId="0" xfId="5" applyFont="1"/>
    <xf numFmtId="0" fontId="33" fillId="0" borderId="0" xfId="0" applyFont="1"/>
    <xf numFmtId="0" fontId="19" fillId="0" borderId="0" xfId="0" applyFont="1"/>
    <xf numFmtId="0" fontId="0" fillId="22" borderId="0" xfId="0" applyFill="1"/>
    <xf numFmtId="0" fontId="7" fillId="0" borderId="3" xfId="0" applyFont="1" applyBorder="1"/>
    <xf numFmtId="0" fontId="35" fillId="22" borderId="3" xfId="0" applyFont="1" applyFill="1" applyBorder="1" applyAlignment="1">
      <alignment horizontal="center" vertical="center"/>
    </xf>
    <xf numFmtId="0" fontId="42" fillId="0" borderId="0" xfId="0" applyFont="1" applyAlignment="1">
      <alignment vertical="center"/>
    </xf>
    <xf numFmtId="0" fontId="37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66" fontId="2" fillId="11" borderId="3" xfId="3" applyNumberFormat="1" applyFill="1" applyBorder="1"/>
    <xf numFmtId="166" fontId="1" fillId="0" borderId="0" xfId="3" applyNumberFormat="1" applyFont="1"/>
    <xf numFmtId="0" fontId="7" fillId="20" borderId="0" xfId="0" applyFont="1" applyFill="1"/>
    <xf numFmtId="0" fontId="37" fillId="19" borderId="3" xfId="0" applyFont="1" applyFill="1" applyBorder="1" applyAlignment="1">
      <alignment horizontal="center" vertical="center" wrapText="1"/>
    </xf>
    <xf numFmtId="0" fontId="37" fillId="19" borderId="3" xfId="0" applyFont="1" applyFill="1" applyBorder="1" applyAlignment="1">
      <alignment horizontal="center" vertical="center"/>
    </xf>
    <xf numFmtId="165" fontId="7" fillId="19" borderId="3" xfId="2" applyFont="1" applyFill="1" applyBorder="1" applyAlignment="1">
      <alignment horizontal="center" vertical="center"/>
    </xf>
    <xf numFmtId="0" fontId="28" fillId="0" borderId="0" xfId="0" applyFont="1"/>
    <xf numFmtId="0" fontId="43" fillId="22" borderId="3" xfId="0" applyFont="1" applyFill="1" applyBorder="1" applyAlignment="1">
      <alignment horizontal="center" vertical="center"/>
    </xf>
    <xf numFmtId="164" fontId="28" fillId="0" borderId="2" xfId="4" applyFont="1" applyBorder="1" applyAlignment="1">
      <alignment horizontal="center" vertical="center" wrapText="1"/>
    </xf>
    <xf numFmtId="0" fontId="37" fillId="19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165" fontId="45" fillId="0" borderId="1" xfId="6" applyNumberFormat="1" applyFont="1" applyBorder="1" applyAlignment="1">
      <alignment vertical="center" wrapText="1"/>
    </xf>
    <xf numFmtId="0" fontId="0" fillId="0" borderId="3" xfId="0" applyBorder="1" applyAlignment="1" applyProtection="1">
      <alignment horizontal="center" vertical="center" wrapText="1"/>
      <protection locked="0"/>
    </xf>
    <xf numFmtId="166" fontId="0" fillId="0" borderId="3" xfId="0" applyNumberFormat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15" fillId="0" borderId="3" xfId="0" applyFont="1" applyBorder="1" applyAlignment="1" applyProtection="1">
      <alignment horizontal="center" vertical="center"/>
      <protection locked="0"/>
    </xf>
    <xf numFmtId="0" fontId="6" fillId="0" borderId="0" xfId="0" applyFont="1"/>
    <xf numFmtId="10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18" borderId="0" xfId="0" applyFont="1" applyFill="1"/>
    <xf numFmtId="0" fontId="0" fillId="23" borderId="0" xfId="0" applyFill="1"/>
    <xf numFmtId="0" fontId="7" fillId="18" borderId="3" xfId="0" applyFont="1" applyFill="1" applyBorder="1"/>
    <xf numFmtId="0" fontId="19" fillId="18" borderId="0" xfId="0" applyFont="1" applyFill="1"/>
    <xf numFmtId="0" fontId="7" fillId="18" borderId="1" xfId="0" applyFont="1" applyFill="1" applyBorder="1"/>
    <xf numFmtId="0" fontId="15" fillId="0" borderId="3" xfId="0" applyFont="1" applyBorder="1" applyAlignment="1" applyProtection="1">
      <alignment horizontal="center" vertical="center"/>
      <protection locked="0"/>
    </xf>
    <xf numFmtId="49" fontId="0" fillId="0" borderId="14" xfId="0" applyNumberFormat="1" applyBorder="1" applyAlignment="1" applyProtection="1">
      <alignment horizontal="center" vertical="center"/>
      <protection locked="0"/>
    </xf>
    <xf numFmtId="49" fontId="0" fillId="0" borderId="38" xfId="0" applyNumberFormat="1" applyBorder="1" applyAlignment="1" applyProtection="1">
      <alignment horizontal="center" vertical="center"/>
      <protection locked="0"/>
    </xf>
    <xf numFmtId="49" fontId="0" fillId="0" borderId="39" xfId="0" applyNumberFormat="1" applyBorder="1" applyAlignment="1" applyProtection="1">
      <alignment horizontal="center" vertical="center"/>
      <protection locked="0"/>
    </xf>
    <xf numFmtId="0" fontId="43" fillId="22" borderId="3" xfId="0" applyFont="1" applyFill="1" applyBorder="1" applyAlignment="1">
      <alignment horizontal="center" vertical="center"/>
    </xf>
    <xf numFmtId="0" fontId="36" fillId="0" borderId="17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0" fontId="38" fillId="6" borderId="3" xfId="0" applyFont="1" applyFill="1" applyBorder="1" applyAlignment="1">
      <alignment horizontal="center" vertical="center" wrapText="1"/>
    </xf>
    <xf numFmtId="0" fontId="38" fillId="7" borderId="3" xfId="0" applyFont="1" applyFill="1" applyBorder="1" applyAlignment="1">
      <alignment horizontal="center" vertical="center" wrapText="1"/>
    </xf>
    <xf numFmtId="0" fontId="39" fillId="8" borderId="3" xfId="0" applyFont="1" applyFill="1" applyBorder="1" applyAlignment="1">
      <alignment horizontal="center" vertical="center" wrapText="1"/>
    </xf>
    <xf numFmtId="0" fontId="38" fillId="9" borderId="3" xfId="0" applyFont="1" applyFill="1" applyBorder="1" applyAlignment="1">
      <alignment horizontal="center" vertical="center" wrapText="1"/>
    </xf>
    <xf numFmtId="0" fontId="38" fillId="7" borderId="3" xfId="0" applyFont="1" applyFill="1" applyBorder="1" applyAlignment="1">
      <alignment horizontal="center" vertical="center"/>
    </xf>
    <xf numFmtId="0" fontId="43" fillId="22" borderId="3" xfId="0" applyFont="1" applyFill="1" applyBorder="1" applyAlignment="1">
      <alignment horizontal="center" vertical="center" wrapText="1"/>
    </xf>
    <xf numFmtId="0" fontId="43" fillId="22" borderId="5" xfId="0" applyFont="1" applyFill="1" applyBorder="1" applyAlignment="1">
      <alignment horizontal="center" vertical="center"/>
    </xf>
    <xf numFmtId="0" fontId="44" fillId="21" borderId="41" xfId="6" applyFill="1" applyBorder="1" applyAlignment="1">
      <alignment horizontal="center" vertical="center" wrapText="1"/>
    </xf>
    <xf numFmtId="0" fontId="44" fillId="21" borderId="42" xfId="6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wrapText="1"/>
    </xf>
    <xf numFmtId="0" fontId="4" fillId="3" borderId="3" xfId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44" fillId="21" borderId="43" xfId="6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49" fontId="11" fillId="0" borderId="1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39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44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40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10" fontId="5" fillId="0" borderId="5" xfId="0" applyNumberFormat="1" applyFont="1" applyBorder="1" applyAlignment="1">
      <alignment horizontal="center" vertical="center" wrapText="1"/>
    </xf>
    <xf numFmtId="10" fontId="5" fillId="0" borderId="7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10" fontId="5" fillId="0" borderId="14" xfId="0" applyNumberFormat="1" applyFont="1" applyBorder="1" applyAlignment="1">
      <alignment vertical="center" wrapText="1"/>
    </xf>
    <xf numFmtId="10" fontId="5" fillId="0" borderId="39" xfId="0" applyNumberFormat="1" applyFont="1" applyBorder="1" applyAlignment="1">
      <alignment vertical="center" wrapText="1"/>
    </xf>
    <xf numFmtId="10" fontId="5" fillId="0" borderId="18" xfId="0" applyNumberFormat="1" applyFont="1" applyBorder="1" applyAlignment="1">
      <alignment vertical="center" wrapText="1"/>
    </xf>
    <xf numFmtId="10" fontId="5" fillId="0" borderId="44" xfId="0" applyNumberFormat="1" applyFont="1" applyBorder="1" applyAlignment="1">
      <alignment vertical="center" wrapText="1"/>
    </xf>
    <xf numFmtId="10" fontId="5" fillId="0" borderId="17" xfId="0" applyNumberFormat="1" applyFont="1" applyBorder="1" applyAlignment="1">
      <alignment vertical="center" wrapText="1"/>
    </xf>
    <xf numFmtId="10" fontId="5" fillId="0" borderId="40" xfId="0" applyNumberFormat="1" applyFont="1" applyBorder="1" applyAlignment="1">
      <alignment vertical="center" wrapText="1"/>
    </xf>
    <xf numFmtId="10" fontId="5" fillId="0" borderId="1" xfId="0" applyNumberFormat="1" applyFont="1" applyBorder="1" applyAlignment="1">
      <alignment horizontal="left" vertical="center" wrapText="1"/>
    </xf>
    <xf numFmtId="10" fontId="5" fillId="0" borderId="2" xfId="0" applyNumberFormat="1" applyFont="1" applyBorder="1" applyAlignment="1">
      <alignment horizontal="left" vertical="center" wrapText="1"/>
    </xf>
    <xf numFmtId="10" fontId="6" fillId="0" borderId="5" xfId="0" applyNumberFormat="1" applyFont="1" applyBorder="1" applyAlignment="1">
      <alignment horizontal="center" vertical="center" wrapText="1"/>
    </xf>
    <xf numFmtId="10" fontId="6" fillId="0" borderId="6" xfId="0" applyNumberFormat="1" applyFont="1" applyBorder="1" applyAlignment="1">
      <alignment horizontal="center" vertical="center" wrapText="1"/>
    </xf>
    <xf numFmtId="10" fontId="6" fillId="0" borderId="7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 wrapText="1"/>
    </xf>
    <xf numFmtId="0" fontId="2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right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wrapText="1"/>
    </xf>
    <xf numFmtId="0" fontId="13" fillId="0" borderId="3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 wrapText="1"/>
    </xf>
    <xf numFmtId="0" fontId="26" fillId="5" borderId="2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32" fillId="17" borderId="0" xfId="3" applyFont="1" applyFill="1" applyAlignment="1">
      <alignment horizontal="center"/>
    </xf>
    <xf numFmtId="0" fontId="32" fillId="17" borderId="26" xfId="3" applyFont="1" applyFill="1" applyBorder="1" applyAlignment="1">
      <alignment horizontal="center"/>
    </xf>
    <xf numFmtId="0" fontId="32" fillId="17" borderId="0" xfId="3" applyFont="1" applyFill="1" applyAlignment="1">
      <alignment horizontal="center" vertical="center"/>
    </xf>
    <xf numFmtId="0" fontId="32" fillId="17" borderId="26" xfId="3" applyFont="1" applyFill="1" applyBorder="1" applyAlignment="1">
      <alignment horizontal="center" vertical="center"/>
    </xf>
    <xf numFmtId="0" fontId="19" fillId="13" borderId="23" xfId="0" applyFont="1" applyFill="1" applyBorder="1" applyAlignment="1">
      <alignment horizontal="center" vertical="center" wrapText="1"/>
    </xf>
    <xf numFmtId="0" fontId="19" fillId="13" borderId="24" xfId="0" applyFont="1" applyFill="1" applyBorder="1" applyAlignment="1">
      <alignment horizontal="center" vertical="center" wrapText="1"/>
    </xf>
    <xf numFmtId="0" fontId="19" fillId="13" borderId="0" xfId="0" applyFont="1" applyFill="1" applyAlignment="1">
      <alignment horizontal="center" vertical="center" wrapText="1"/>
    </xf>
    <xf numFmtId="0" fontId="19" fillId="13" borderId="26" xfId="0" applyFont="1" applyFill="1" applyBorder="1" applyAlignment="1">
      <alignment horizontal="center" vertical="center" wrapText="1"/>
    </xf>
    <xf numFmtId="0" fontId="19" fillId="13" borderId="31" xfId="0" applyFont="1" applyFill="1" applyBorder="1" applyAlignment="1">
      <alignment horizontal="center" vertical="top" wrapText="1"/>
    </xf>
    <xf numFmtId="0" fontId="19" fillId="13" borderId="15" xfId="0" applyFont="1" applyFill="1" applyBorder="1" applyAlignment="1">
      <alignment horizontal="center" vertical="top" wrapText="1"/>
    </xf>
    <xf numFmtId="0" fontId="19" fillId="13" borderId="18" xfId="0" applyFont="1" applyFill="1" applyBorder="1" applyAlignment="1">
      <alignment horizontal="center" vertical="top" wrapText="1"/>
    </xf>
    <xf numFmtId="0" fontId="19" fillId="13" borderId="26" xfId="0" applyFont="1" applyFill="1" applyBorder="1" applyAlignment="1">
      <alignment horizontal="center" vertical="top" wrapText="1"/>
    </xf>
    <xf numFmtId="0" fontId="19" fillId="13" borderId="22" xfId="0" applyFont="1" applyFill="1" applyBorder="1" applyAlignment="1">
      <alignment horizontal="center" vertical="top" wrapText="1"/>
    </xf>
    <xf numFmtId="0" fontId="19" fillId="13" borderId="24" xfId="0" applyFont="1" applyFill="1" applyBorder="1" applyAlignment="1">
      <alignment horizontal="center" vertical="top" wrapText="1"/>
    </xf>
    <xf numFmtId="0" fontId="19" fillId="13" borderId="32" xfId="0" applyFont="1" applyFill="1" applyBorder="1" applyAlignment="1">
      <alignment horizontal="center" vertical="top" wrapText="1"/>
    </xf>
    <xf numFmtId="0" fontId="31" fillId="24" borderId="18" xfId="1" applyFont="1" applyFill="1" applyBorder="1" applyAlignment="1">
      <alignment horizontal="center" vertical="center" wrapText="1"/>
    </xf>
    <xf numFmtId="0" fontId="31" fillId="24" borderId="0" xfId="1" applyFont="1" applyFill="1" applyAlignment="1">
      <alignment horizontal="center" vertical="center" wrapText="1"/>
    </xf>
  </cellXfs>
  <cellStyles count="7">
    <cellStyle name="Comma" xfId="2" builtinId="3"/>
    <cellStyle name="Currency" xfId="4" builtinId="4"/>
    <cellStyle name="Hyperlink" xfId="6" builtinId="8"/>
    <cellStyle name="Normal" xfId="0" builtinId="0"/>
    <cellStyle name="Normal 2" xfId="5"/>
    <cellStyle name="Normal 9" xfId="3"/>
    <cellStyle name="Normal_EEC1" xfId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EE7742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EE7742"/>
          </stop>
        </gradientFill>
      </fill>
    </dxf>
  </dxfs>
  <tableStyles count="0" defaultTableStyle="TableStyleMedium2" defaultPivotStyle="PivotStyleLight16"/>
  <colors>
    <mruColors>
      <color rgb="FFEE7742"/>
      <color rgb="FFFF9933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92D050"/>
  </sheetPr>
  <dimension ref="A1:AX51"/>
  <sheetViews>
    <sheetView tabSelected="1" topLeftCell="C1" workbookViewId="0">
      <pane ySplit="6" topLeftCell="A49" activePane="bottomLeft" state="frozen"/>
      <selection pane="bottomLeft" activeCell="G50" sqref="G50:M50"/>
    </sheetView>
  </sheetViews>
  <sheetFormatPr defaultColWidth="8.85546875" defaultRowHeight="15" x14ac:dyDescent="0.25"/>
  <cols>
    <col min="1" max="1" width="3" style="58" customWidth="1"/>
    <col min="2" max="2" width="46.85546875" customWidth="1"/>
    <col min="3" max="3" width="55.28515625" customWidth="1"/>
    <col min="4" max="4" width="14.85546875" style="58" customWidth="1"/>
    <col min="5" max="5" width="16.28515625" style="58" customWidth="1"/>
    <col min="6" max="6" width="15.42578125" style="58" customWidth="1"/>
    <col min="7" max="7" width="9.140625" style="58"/>
    <col min="8" max="8" width="10.42578125" bestFit="1" customWidth="1"/>
    <col min="10" max="11" width="16.42578125" customWidth="1"/>
    <col min="12" max="12" width="14.42578125" customWidth="1"/>
    <col min="13" max="13" width="11.42578125" customWidth="1"/>
    <col min="14" max="14" width="20.28515625" customWidth="1"/>
  </cols>
  <sheetData>
    <row r="1" spans="1:14" ht="15.75" x14ac:dyDescent="0.25">
      <c r="B1" s="185" t="s">
        <v>948</v>
      </c>
    </row>
    <row r="2" spans="1:14" ht="25.5" customHeight="1" x14ac:dyDescent="0.25">
      <c r="B2" s="198" t="s">
        <v>957</v>
      </c>
    </row>
    <row r="3" spans="1:14" ht="13.5" customHeight="1" x14ac:dyDescent="0.25">
      <c r="E3" s="127" t="s">
        <v>384</v>
      </c>
    </row>
    <row r="4" spans="1:14" s="167" customFormat="1" ht="16.5" customHeight="1" x14ac:dyDescent="0.2">
      <c r="A4" s="186"/>
      <c r="B4" s="220" t="s">
        <v>277</v>
      </c>
      <c r="C4" s="220"/>
      <c r="D4" s="220"/>
      <c r="E4" s="220"/>
      <c r="F4" s="221" t="s">
        <v>278</v>
      </c>
      <c r="G4" s="221"/>
      <c r="H4" s="221"/>
      <c r="I4" s="221"/>
      <c r="J4" s="222" t="s">
        <v>279</v>
      </c>
      <c r="K4" s="222"/>
      <c r="L4" s="223" t="s">
        <v>280</v>
      </c>
      <c r="M4" s="223"/>
      <c r="N4" s="168" t="s">
        <v>281</v>
      </c>
    </row>
    <row r="5" spans="1:14" s="167" customFormat="1" ht="95.25" customHeight="1" x14ac:dyDescent="0.2">
      <c r="A5" s="186"/>
      <c r="B5" s="169" t="s">
        <v>282</v>
      </c>
      <c r="C5" s="169" t="s">
        <v>283</v>
      </c>
      <c r="D5" s="170" t="s">
        <v>399</v>
      </c>
      <c r="E5" s="171" t="s">
        <v>285</v>
      </c>
      <c r="F5" s="224" t="s">
        <v>286</v>
      </c>
      <c r="G5" s="224"/>
      <c r="H5" s="221" t="s">
        <v>306</v>
      </c>
      <c r="I5" s="221"/>
      <c r="J5" s="172" t="s">
        <v>321</v>
      </c>
      <c r="K5" s="172" t="s">
        <v>287</v>
      </c>
      <c r="L5" s="173" t="s">
        <v>289</v>
      </c>
      <c r="M5" s="174" t="s">
        <v>288</v>
      </c>
      <c r="N5" s="175" t="s">
        <v>307</v>
      </c>
    </row>
    <row r="6" spans="1:14" ht="12" customHeight="1" x14ac:dyDescent="0.25">
      <c r="B6" s="165">
        <v>1</v>
      </c>
      <c r="C6" s="165">
        <v>2</v>
      </c>
      <c r="D6" s="165">
        <v>3</v>
      </c>
      <c r="E6" s="165">
        <v>4</v>
      </c>
      <c r="F6" s="165">
        <v>5</v>
      </c>
      <c r="G6" s="165">
        <v>6</v>
      </c>
      <c r="H6" s="165">
        <v>7</v>
      </c>
      <c r="I6" s="165">
        <v>8</v>
      </c>
      <c r="J6" s="165">
        <v>9</v>
      </c>
      <c r="K6" s="165">
        <v>10</v>
      </c>
      <c r="L6" s="165">
        <v>11</v>
      </c>
      <c r="M6" s="165">
        <v>12</v>
      </c>
      <c r="N6" s="165">
        <v>13</v>
      </c>
    </row>
    <row r="7" spans="1:14" ht="97.5" customHeight="1" x14ac:dyDescent="0.25">
      <c r="A7" s="58">
        <v>1</v>
      </c>
      <c r="B7" s="200" t="s">
        <v>356</v>
      </c>
      <c r="C7" s="201" t="s">
        <v>275</v>
      </c>
      <c r="D7" s="200" t="s">
        <v>375</v>
      </c>
      <c r="E7" s="166" t="str">
        <f>IFERROR((IF(сл_!C243&lt;&gt;" - ","Вярно","Въведете последователно вид, спецификация и диапазон за съответния актив!")),"ПОСЛЕДОВАТЕЛНО ВЪВЕДЕТЕ ВИД, СПЕЦИФИКАЦИЯ И ДИАПАЗОН ЗА СЪОТВЕТНИЯ АКТИВ!")</f>
        <v>Вярно</v>
      </c>
      <c r="F7" s="191" t="str">
        <f>IFERROR((VLOOKUP(C7,сл_!$D$78:$G$109,2,0)),"")</f>
        <v xml:space="preserve"> -</v>
      </c>
      <c r="G7" s="192" t="str">
        <f>IFERROR((VLOOKUP(C7,сл_!$D$78:$G$109,3,0)),"")</f>
        <v>kW</v>
      </c>
      <c r="H7" s="193">
        <f t="array" ref="H7">IFERROR(INDEX(сл_!$C$114:$E$174,MATCH(C7&amp;D7,сл_!$C$114:$C$174&amp;сл_!$D$114:$D$174,0),3),"")</f>
        <v>2727.17</v>
      </c>
      <c r="I7" s="192" t="str">
        <f>IFERROR((VLOOKUP(C7,сл_!$D$78:$G$109,4,0)),"")</f>
        <v>BGN/kW</v>
      </c>
      <c r="J7" s="202">
        <v>50</v>
      </c>
      <c r="K7" s="166" t="str">
        <f>IF(J7="","Очаква стойност в кол.9",IF(AND(J7&gt;=сл_!B437,J7&lt;=сл_!C437),"Вярно","Въведете брой от съответната  мерна единица"))</f>
        <v>Вярно</v>
      </c>
      <c r="L7" s="176">
        <f>IF(AND(E7="Вярно",K7="Вярно"),(IFERROR((ROUND(H7*J7,2)),0)),0)</f>
        <v>136358.5</v>
      </c>
      <c r="M7" s="202">
        <v>1</v>
      </c>
      <c r="N7" s="176">
        <f>IFERROR((ROUND(L7*M7,2)),0)</f>
        <v>136358.5</v>
      </c>
    </row>
    <row r="8" spans="1:14" ht="76.5" x14ac:dyDescent="0.25">
      <c r="A8" s="58">
        <v>2</v>
      </c>
      <c r="B8" s="200"/>
      <c r="C8" s="200"/>
      <c r="D8" s="200"/>
      <c r="E8" s="166" t="str">
        <f>IFERROR((IF(сл_!C244&lt;&gt;" - ","Вярно","Въведете последователно вид, спецификация и диапазон за съответния актив!")),"ПОСЛЕДОВАТЕЛНО ВЪВЕДЕТЕ ВИД, СПЕЦИФИКАЦИЯ И ДИАПАЗОН ЗА СЪОТВЕТНИЯ АКТИВ!")</f>
        <v>ПОСЛЕДОВАТЕЛНО ВЪВЕДЕТЕ ВИД, СПЕЦИФИКАЦИЯ И ДИАПАЗОН ЗА СЪОТВЕТНИЯ АКТИВ!</v>
      </c>
      <c r="F8" s="191" t="str">
        <f>IFERROR((VLOOKUP(C8,сл_!$D$78:$G$109,2,0)),"")</f>
        <v/>
      </c>
      <c r="G8" s="192" t="str">
        <f>IFERROR((VLOOKUP(C8,сл_!$D$78:$G$109,3,0)),"")</f>
        <v/>
      </c>
      <c r="H8" s="193" t="str">
        <f t="array" ref="H8">IFERROR(INDEX(сл_!$C$114:$E$174,MATCH(C8&amp;D8,сл_!$C$114:$C$174&amp;сл_!$D$114:$D$174,0),3),"")</f>
        <v/>
      </c>
      <c r="I8" s="192" t="str">
        <f>IFERROR((VLOOKUP(C8,сл_!$D$78:$G$109,4,0)),"")</f>
        <v/>
      </c>
      <c r="J8" s="202"/>
      <c r="K8" s="166" t="str">
        <f>IF(J8="","Очаква стойност в кол.9",IF(AND(J8&gt;=сл_!B438,J8&lt;=сл_!C438),"Вярно","Въведете брой от съответната  мерна единица"))</f>
        <v>Очаква стойност в кол.9</v>
      </c>
      <c r="L8" s="176">
        <f t="shared" ref="L8:L46" si="0">IF(AND(E8="Вярно",K8="Вярно"),(IFERROR((ROUND(H8*J8,2)),0)),0)</f>
        <v>0</v>
      </c>
      <c r="M8" s="202"/>
      <c r="N8" s="176">
        <f t="shared" ref="N8:N46" si="1">IFERROR((ROUND(L8*M8,2)),0)</f>
        <v>0</v>
      </c>
    </row>
    <row r="9" spans="1:14" ht="76.5" x14ac:dyDescent="0.25">
      <c r="A9" s="58">
        <v>3</v>
      </c>
      <c r="B9" s="200"/>
      <c r="C9" s="200"/>
      <c r="D9" s="200"/>
      <c r="E9" s="166" t="str">
        <f>IFERROR((IF(сл_!C245&lt;&gt;" - ","Вярно","Въведете последователно вид, спецификация и диапазон за съответния актив!")),"ПОСЛЕДОВАТЕЛНО ВЪВЕДЕТЕ ВИД, СПЕЦИФИКАЦИЯ И ДИАПАЗОН ЗА СЪОТВЕТНИЯ АКТИВ!")</f>
        <v>ПОСЛЕДОВАТЕЛНО ВЪВЕДЕТЕ ВИД, СПЕЦИФИКАЦИЯ И ДИАПАЗОН ЗА СЪОТВЕТНИЯ АКТИВ!</v>
      </c>
      <c r="F9" s="191" t="str">
        <f>IFERROR((VLOOKUP(C9,сл_!$D$78:$G$109,2,0)),"")</f>
        <v/>
      </c>
      <c r="G9" s="192" t="str">
        <f>IFERROR((VLOOKUP(C9,сл_!$D$78:$G$109,3,0)),"")</f>
        <v/>
      </c>
      <c r="H9" s="193" t="str">
        <f t="array" ref="H9">IFERROR(INDEX(сл_!$C$114:$E$174,MATCH(C9&amp;D9,сл_!$C$114:$C$174&amp;сл_!$D$114:$D$174,0),3),"")</f>
        <v/>
      </c>
      <c r="I9" s="192" t="str">
        <f>IFERROR((VLOOKUP(C9,сл_!$D$78:$G$109,4,0)),"")</f>
        <v/>
      </c>
      <c r="J9" s="202"/>
      <c r="K9" s="166" t="str">
        <f>IF(J9="","Очаква стойност в кол.9",IF(AND(J9&gt;=сл_!B439,J9&lt;=сл_!C439),"Вярно","Въведете брой от съответната  мерна единица"))</f>
        <v>Очаква стойност в кол.9</v>
      </c>
      <c r="L9" s="176">
        <f t="shared" si="0"/>
        <v>0</v>
      </c>
      <c r="M9" s="202"/>
      <c r="N9" s="176">
        <f t="shared" si="1"/>
        <v>0</v>
      </c>
    </row>
    <row r="10" spans="1:14" ht="76.5" x14ac:dyDescent="0.25">
      <c r="A10" s="58">
        <v>4</v>
      </c>
      <c r="B10" s="200" t="s">
        <v>312</v>
      </c>
      <c r="C10" s="200"/>
      <c r="D10" s="200"/>
      <c r="E10" s="166" t="str">
        <f>IFERROR((IF(сл_!C246&lt;&gt;" - ","Вярно","Въведете последователно вид, спецификация и диапазон за съответния актив!")),"ПОСЛЕДОВАТЕЛНО ВЪВЕДЕТЕ ВИД, СПЕЦИФИКАЦИЯ И ДИАПАЗОН ЗА СЪОТВЕТНИЯ АКТИВ!")</f>
        <v>Въведете последователно вид, спецификация и диапазон за съответния актив!</v>
      </c>
      <c r="F10" s="191" t="str">
        <f>IFERROR((VLOOKUP(C10,сл_!$D$78:$G$109,2,0)),"")</f>
        <v/>
      </c>
      <c r="G10" s="192" t="str">
        <f>IFERROR((VLOOKUP(C10,сл_!$D$78:$G$109,3,0)),"")</f>
        <v/>
      </c>
      <c r="H10" s="193" t="str">
        <f t="array" ref="H10">IFERROR(INDEX(сл_!$C$114:$E$174,MATCH(C10&amp;D10,сл_!$C$114:$C$174&amp;сл_!$D$114:$D$174,0),3),"")</f>
        <v/>
      </c>
      <c r="I10" s="192" t="str">
        <f>IFERROR((VLOOKUP(C10,сл_!$D$78:$G$109,4,0)),"")</f>
        <v/>
      </c>
      <c r="J10" s="202"/>
      <c r="K10" s="166" t="str">
        <f>IF(J10="","Очаква стойност в кол.9",IF(AND(J10&gt;=сл_!B440,J10&lt;=сл_!C440),"Вярно","Въведете брой от съответната  мерна единица"))</f>
        <v>Очаква стойност в кол.9</v>
      </c>
      <c r="L10" s="176">
        <f t="shared" si="0"/>
        <v>0</v>
      </c>
      <c r="M10" s="202"/>
      <c r="N10" s="176">
        <f t="shared" si="1"/>
        <v>0</v>
      </c>
    </row>
    <row r="11" spans="1:14" ht="76.5" customHeight="1" x14ac:dyDescent="0.25">
      <c r="A11" s="58">
        <v>5</v>
      </c>
      <c r="B11" s="200" t="s">
        <v>312</v>
      </c>
      <c r="C11" s="200"/>
      <c r="D11" s="200"/>
      <c r="E11" s="166" t="str">
        <f>IFERROR((IF(сл_!C247&lt;&gt;" - ","Вярно","Въведете последователно вид, спецификация и диапазон за съответния актив!")),"ПОСЛЕДОВАТЕЛНО ВЪВЕДЕТЕ ВИД, СПЕЦИФИКАЦИЯ И ДИАПАЗОН ЗА СЪОТВЕТНИЯ АКТИВ!")</f>
        <v>Въведете последователно вид, спецификация и диапазон за съответния актив!</v>
      </c>
      <c r="F11" s="191" t="str">
        <f>IFERROR((VLOOKUP(C11,сл_!$D$78:$G$109,2,0)),"")</f>
        <v/>
      </c>
      <c r="G11" s="192" t="str">
        <f>IFERROR((VLOOKUP(C11,сл_!$D$78:$G$109,3,0)),"")</f>
        <v/>
      </c>
      <c r="H11" s="193" t="str">
        <f t="array" ref="H11">IFERROR(INDEX(сл_!$C$114:$E$174,MATCH(C11&amp;D11,сл_!$C$114:$C$174&amp;сл_!$D$114:$D$174,0),3),"")</f>
        <v/>
      </c>
      <c r="I11" s="192" t="str">
        <f>IFERROR((VLOOKUP(C11,сл_!$D$78:$G$109,4,0)),"")</f>
        <v/>
      </c>
      <c r="J11" s="202"/>
      <c r="K11" s="166" t="str">
        <f>IF(J11="","Очаква стойност в кол.9",IF(AND(J11&gt;=сл_!B441,J11&lt;=сл_!C441),"Вярно","Въведете брой от съответната  мерна единица"))</f>
        <v>Очаква стойност в кол.9</v>
      </c>
      <c r="L11" s="176">
        <f t="shared" si="0"/>
        <v>0</v>
      </c>
      <c r="M11" s="202"/>
      <c r="N11" s="176">
        <f t="shared" si="1"/>
        <v>0</v>
      </c>
    </row>
    <row r="12" spans="1:14" ht="76.5" x14ac:dyDescent="0.25">
      <c r="A12" s="58">
        <v>6</v>
      </c>
      <c r="B12" s="200" t="s">
        <v>312</v>
      </c>
      <c r="C12" s="200"/>
      <c r="D12" s="200"/>
      <c r="E12" s="166" t="str">
        <f>IFERROR((IF(сл_!C248&lt;&gt;" - ","Вярно","Въведете последователно вид, спецификация и диапазон за съответния актив!")),"ПОСЛЕДОВАТЕЛНО ВЪВЕДЕТЕ ВИД, СПЕЦИФИКАЦИЯ И ДИАПАЗОН ЗА СЪОТВЕТНИЯ АКТИВ!")</f>
        <v>Въведете последователно вид, спецификация и диапазон за съответния актив!</v>
      </c>
      <c r="F12" s="191" t="str">
        <f>IFERROR((VLOOKUP(C12,сл_!$D$78:$G$109,2,0)),"")</f>
        <v/>
      </c>
      <c r="G12" s="192" t="str">
        <f>IFERROR((VLOOKUP(C12,сл_!$D$78:$G$109,3,0)),"")</f>
        <v/>
      </c>
      <c r="H12" s="193" t="str">
        <f t="array" ref="H12">IFERROR(INDEX(сл_!$C$114:$E$174,MATCH(C12&amp;D12,сл_!$C$114:$C$174&amp;сл_!$D$114:$D$174,0),3),"")</f>
        <v/>
      </c>
      <c r="I12" s="192" t="str">
        <f>IFERROR((VLOOKUP(C12,сл_!$D$78:$G$109,4,0)),"")</f>
        <v/>
      </c>
      <c r="J12" s="202"/>
      <c r="K12" s="166" t="str">
        <f>IF(J12="","Очаква стойност в кол.9",IF(AND(J12&gt;=сл_!B442,J12&lt;=сл_!C442),"Вярно","Въведете брой от съответната  мерна единица"))</f>
        <v>Очаква стойност в кол.9</v>
      </c>
      <c r="L12" s="176">
        <f t="shared" si="0"/>
        <v>0</v>
      </c>
      <c r="M12" s="202"/>
      <c r="N12" s="176">
        <f t="shared" si="1"/>
        <v>0</v>
      </c>
    </row>
    <row r="13" spans="1:14" ht="76.5" x14ac:dyDescent="0.25">
      <c r="A13" s="58">
        <v>7</v>
      </c>
      <c r="B13" s="200" t="s">
        <v>312</v>
      </c>
      <c r="C13" s="200"/>
      <c r="D13" s="200"/>
      <c r="E13" s="166" t="str">
        <f>IFERROR((IF(сл_!C249&lt;&gt;" - ","Вярно","Въведете последователно вид, спецификация и диапазон за съответния актив!")),"ПОСЛЕДОВАТЕЛНО ВЪВЕДЕТЕ ВИД, СПЕЦИФИКАЦИЯ И ДИАПАЗОН ЗА СЪОТВЕТНИЯ АКТИВ!")</f>
        <v>Въведете последователно вид, спецификация и диапазон за съответния актив!</v>
      </c>
      <c r="F13" s="191" t="str">
        <f>IFERROR((VLOOKUP(C13,сл_!$D$78:$G$109,2,0)),"")</f>
        <v/>
      </c>
      <c r="G13" s="192" t="str">
        <f>IFERROR((VLOOKUP(C13,сл_!$D$78:$G$109,3,0)),"")</f>
        <v/>
      </c>
      <c r="H13" s="193" t="str">
        <f t="array" ref="H13">IFERROR(INDEX(сл_!$C$114:$E$174,MATCH(C13&amp;D13,сл_!$C$114:$C$174&amp;сл_!$D$114:$D$174,0),3),"")</f>
        <v/>
      </c>
      <c r="I13" s="192" t="str">
        <f>IFERROR((VLOOKUP(C13,сл_!$D$78:$G$109,4,0)),"")</f>
        <v/>
      </c>
      <c r="J13" s="202"/>
      <c r="K13" s="166" t="str">
        <f>IF(J13="","Очаква стойност в кол.9",IF(AND(J13&gt;=сл_!B443,J13&lt;=сл_!C443),"Вярно","Въведете брой от съответната  мерна единица"))</f>
        <v>Очаква стойност в кол.9</v>
      </c>
      <c r="L13" s="176">
        <f t="shared" si="0"/>
        <v>0</v>
      </c>
      <c r="M13" s="202"/>
      <c r="N13" s="176">
        <f t="shared" si="1"/>
        <v>0</v>
      </c>
    </row>
    <row r="14" spans="1:14" ht="76.5" x14ac:dyDescent="0.25">
      <c r="A14" s="58">
        <v>8</v>
      </c>
      <c r="B14" s="200" t="s">
        <v>312</v>
      </c>
      <c r="C14" s="200"/>
      <c r="D14" s="200"/>
      <c r="E14" s="166" t="str">
        <f>IFERROR((IF(сл_!C250&lt;&gt;" - ","Вярно","Въведете последователно вид, спецификация и диапазон за съответния актив!")),"ПОСЛЕДОВАТЕЛНО ВЪВЕДЕТЕ ВИД, СПЕЦИФИКАЦИЯ И ДИАПАЗОН ЗА СЪОТВЕТНИЯ АКТИВ!")</f>
        <v>Въведете последователно вид, спецификация и диапазон за съответния актив!</v>
      </c>
      <c r="F14" s="191" t="str">
        <f>IFERROR((VLOOKUP(C14,сл_!$D$78:$G$109,2,0)),"")</f>
        <v/>
      </c>
      <c r="G14" s="192" t="str">
        <f>IFERROR((VLOOKUP(C14,сл_!$D$78:$G$109,3,0)),"")</f>
        <v/>
      </c>
      <c r="H14" s="193" t="str">
        <f t="array" ref="H14">IFERROR(INDEX(сл_!$C$114:$E$174,MATCH(C14&amp;D14,сл_!$C$114:$C$174&amp;сл_!$D$114:$D$174,0),3),"")</f>
        <v/>
      </c>
      <c r="I14" s="192" t="str">
        <f>IFERROR((VLOOKUP(C14,сл_!$D$78:$G$109,4,0)),"")</f>
        <v/>
      </c>
      <c r="J14" s="202"/>
      <c r="K14" s="166" t="str">
        <f>IF(J14="","Очаква стойност в кол.9",IF(AND(J14&gt;=сл_!B444,J14&lt;=сл_!C444),"Вярно","Въведете брой от съответната  мерна единица"))</f>
        <v>Очаква стойност в кол.9</v>
      </c>
      <c r="L14" s="176">
        <f t="shared" si="0"/>
        <v>0</v>
      </c>
      <c r="M14" s="202"/>
      <c r="N14" s="176">
        <f t="shared" si="1"/>
        <v>0</v>
      </c>
    </row>
    <row r="15" spans="1:14" ht="76.5" x14ac:dyDescent="0.25">
      <c r="A15" s="58">
        <v>9</v>
      </c>
      <c r="B15" s="200" t="s">
        <v>312</v>
      </c>
      <c r="C15" s="200"/>
      <c r="D15" s="200"/>
      <c r="E15" s="166" t="str">
        <f>IFERROR((IF(сл_!C251&lt;&gt;" - ","Вярно","Въведете последователно вид, спецификация и диапазон за съответния актив!")),"ПОСЛЕДОВАТЕЛНО ВЪВЕДЕТЕ ВИД, СПЕЦИФИКАЦИЯ И ДИАПАЗОН ЗА СЪОТВЕТНИЯ АКТИВ!")</f>
        <v>Въведете последователно вид, спецификация и диапазон за съответния актив!</v>
      </c>
      <c r="F15" s="191" t="str">
        <f>IFERROR((VLOOKUP(C15,сл_!$D$78:$G$109,2,0)),"")</f>
        <v/>
      </c>
      <c r="G15" s="192" t="str">
        <f>IFERROR((VLOOKUP(C15,сл_!$D$78:$G$109,3,0)),"")</f>
        <v/>
      </c>
      <c r="H15" s="193" t="str">
        <f t="array" ref="H15">IFERROR(INDEX(сл_!$C$114:$E$174,MATCH(C15&amp;D15,сл_!$C$114:$C$174&amp;сл_!$D$114:$D$174,0),3),"")</f>
        <v/>
      </c>
      <c r="I15" s="192" t="str">
        <f>IFERROR((VLOOKUP(C15,сл_!$D$78:$G$109,4,0)),"")</f>
        <v/>
      </c>
      <c r="J15" s="202"/>
      <c r="K15" s="166" t="str">
        <f>IF(J15="","Очаква стойност в кол.9",IF(AND(J15&gt;=сл_!B445,J15&lt;=сл_!C445),"Вярно","Въведете брой от съответната  мерна единица"))</f>
        <v>Очаква стойност в кол.9</v>
      </c>
      <c r="L15" s="176">
        <f t="shared" si="0"/>
        <v>0</v>
      </c>
      <c r="M15" s="202"/>
      <c r="N15" s="176">
        <f t="shared" si="1"/>
        <v>0</v>
      </c>
    </row>
    <row r="16" spans="1:14" ht="76.5" x14ac:dyDescent="0.25">
      <c r="A16" s="58">
        <v>10</v>
      </c>
      <c r="B16" s="200" t="s">
        <v>312</v>
      </c>
      <c r="C16" s="200"/>
      <c r="D16" s="200"/>
      <c r="E16" s="166" t="str">
        <f>IFERROR((IF(сл_!C252&lt;&gt;" - ","Вярно","Въведете последователно вид, спецификация и диапазон за съответния актив!")),"ПОСЛЕДОВАТЕЛНО ВЪВЕДЕТЕ ВИД, СПЕЦИФИКАЦИЯ И ДИАПАЗОН ЗА СЪОТВЕТНИЯ АКТИВ!")</f>
        <v>Въведете последователно вид, спецификация и диапазон за съответния актив!</v>
      </c>
      <c r="F16" s="191" t="str">
        <f>IFERROR((VLOOKUP(C16,сл_!$D$78:$G$109,2,0)),"")</f>
        <v/>
      </c>
      <c r="G16" s="192" t="str">
        <f>IFERROR((VLOOKUP(C16,сл_!$D$78:$G$109,3,0)),"")</f>
        <v/>
      </c>
      <c r="H16" s="193" t="str">
        <f t="array" ref="H16">IFERROR(INDEX(сл_!$C$114:$E$174,MATCH(C16&amp;D16,сл_!$C$114:$C$174&amp;сл_!$D$114:$D$174,0),3),"")</f>
        <v/>
      </c>
      <c r="I16" s="192" t="str">
        <f>IFERROR((VLOOKUP(C16,сл_!$D$78:$G$109,4,0)),"")</f>
        <v/>
      </c>
      <c r="J16" s="202"/>
      <c r="K16" s="166" t="str">
        <f>IF(J16="","Очаква стойност в кол.9",IF(AND(J16&gt;=сл_!B446,J16&lt;=сл_!C446),"Вярно","Въведете брой от съответната  мерна единица"))</f>
        <v>Очаква стойност в кол.9</v>
      </c>
      <c r="L16" s="176">
        <f t="shared" si="0"/>
        <v>0</v>
      </c>
      <c r="M16" s="202"/>
      <c r="N16" s="176">
        <f t="shared" si="1"/>
        <v>0</v>
      </c>
    </row>
    <row r="17" spans="1:14" ht="76.5" x14ac:dyDescent="0.25">
      <c r="A17" s="58">
        <v>11</v>
      </c>
      <c r="B17" s="200" t="s">
        <v>312</v>
      </c>
      <c r="C17" s="200"/>
      <c r="D17" s="200"/>
      <c r="E17" s="166" t="str">
        <f>IFERROR((IF(сл_!C253&lt;&gt;" - ","Вярно","Въведете последователно вид, спецификация и диапазон за съответния актив!")),"ПОСЛЕДОВАТЕЛНО ВЪВЕДЕТЕ ВИД, СПЕЦИФИКАЦИЯ И ДИАПАЗОН ЗА СЪОТВЕТНИЯ АКТИВ!")</f>
        <v>Въведете последователно вид, спецификация и диапазон за съответния актив!</v>
      </c>
      <c r="F17" s="191" t="str">
        <f>IFERROR((VLOOKUP(C17,сл_!$D$78:$G$109,2,0)),"")</f>
        <v/>
      </c>
      <c r="G17" s="192" t="str">
        <f>IFERROR((VLOOKUP(C17,сл_!$D$78:$G$109,3,0)),"")</f>
        <v/>
      </c>
      <c r="H17" s="193" t="str">
        <f t="array" ref="H17">IFERROR(INDEX(сл_!$C$114:$E$174,MATCH(C17&amp;D17,сл_!$C$114:$C$174&amp;сл_!$D$114:$D$174,0),3),"")</f>
        <v/>
      </c>
      <c r="I17" s="192" t="str">
        <f>IFERROR((VLOOKUP(C17,сл_!$D$78:$G$109,4,0)),"")</f>
        <v/>
      </c>
      <c r="J17" s="202"/>
      <c r="K17" s="166" t="str">
        <f>IF(J17="","Очаква стойност в кол.9",IF(AND(J17&gt;=сл_!B447,J17&lt;=сл_!C447),"Вярно","Въведете брой от съответната  мерна единица"))</f>
        <v>Очаква стойност в кол.9</v>
      </c>
      <c r="L17" s="176">
        <f t="shared" si="0"/>
        <v>0</v>
      </c>
      <c r="M17" s="202"/>
      <c r="N17" s="176">
        <f t="shared" si="1"/>
        <v>0</v>
      </c>
    </row>
    <row r="18" spans="1:14" ht="76.5" x14ac:dyDescent="0.25">
      <c r="A18" s="58">
        <v>12</v>
      </c>
      <c r="B18" s="200" t="s">
        <v>312</v>
      </c>
      <c r="C18" s="200"/>
      <c r="D18" s="200"/>
      <c r="E18" s="166" t="str">
        <f>IFERROR((IF(сл_!C254&lt;&gt;" - ","Вярно","Въведете последователно вид, спецификация и диапазон за съответния актив!")),"ПОСЛЕДОВАТЕЛНО ВЪВЕДЕТЕ ВИД, СПЕЦИФИКАЦИЯ И ДИАПАЗОН ЗА СЪОТВЕТНИЯ АКТИВ!")</f>
        <v>Въведете последователно вид, спецификация и диапазон за съответния актив!</v>
      </c>
      <c r="F18" s="191" t="str">
        <f>IFERROR((VLOOKUP(C18,сл_!$D$78:$G$109,2,0)),"")</f>
        <v/>
      </c>
      <c r="G18" s="192" t="str">
        <f>IFERROR((VLOOKUP(C18,сл_!$D$78:$G$109,3,0)),"")</f>
        <v/>
      </c>
      <c r="H18" s="193" t="str">
        <f t="array" ref="H18">IFERROR(INDEX(сл_!$C$114:$E$174,MATCH(C18&amp;D18,сл_!$C$114:$C$174&amp;сл_!$D$114:$D$174,0),3),"")</f>
        <v/>
      </c>
      <c r="I18" s="192" t="str">
        <f>IFERROR((VLOOKUP(C18,сл_!$D$78:$G$109,4,0)),"")</f>
        <v/>
      </c>
      <c r="J18" s="202"/>
      <c r="K18" s="166" t="str">
        <f>IF(J18="","Очаква стойност в кол.9",IF(AND(J18&gt;=сл_!B448,J18&lt;=сл_!C448),"Вярно","Въведете брой от съответната  мерна единица"))</f>
        <v>Очаква стойност в кол.9</v>
      </c>
      <c r="L18" s="176">
        <f t="shared" si="0"/>
        <v>0</v>
      </c>
      <c r="M18" s="202"/>
      <c r="N18" s="176">
        <f t="shared" si="1"/>
        <v>0</v>
      </c>
    </row>
    <row r="19" spans="1:14" ht="76.5" x14ac:dyDescent="0.25">
      <c r="A19" s="58">
        <v>13</v>
      </c>
      <c r="B19" s="200" t="s">
        <v>312</v>
      </c>
      <c r="C19" s="200"/>
      <c r="D19" s="200"/>
      <c r="E19" s="166" t="str">
        <f>IFERROR((IF(сл_!C255&lt;&gt;" - ","Вярно","Въведете последователно вид, спецификация и диапазон за съответния актив!")),"ПОСЛЕДОВАТЕЛНО ВЪВЕДЕТЕ ВИД, СПЕЦИФИКАЦИЯ И ДИАПАЗОН ЗА СЪОТВЕТНИЯ АКТИВ!")</f>
        <v>Въведете последователно вид, спецификация и диапазон за съответния актив!</v>
      </c>
      <c r="F19" s="191" t="str">
        <f>IFERROR((VLOOKUP(C19,сл_!$D$78:$G$109,2,0)),"")</f>
        <v/>
      </c>
      <c r="G19" s="192" t="str">
        <f>IFERROR((VLOOKUP(C19,сл_!$D$78:$G$109,3,0)),"")</f>
        <v/>
      </c>
      <c r="H19" s="193" t="str">
        <f t="array" ref="H19">IFERROR(INDEX(сл_!$C$114:$E$174,MATCH(C19&amp;D19,сл_!$C$114:$C$174&amp;сл_!$D$114:$D$174,0),3),"")</f>
        <v/>
      </c>
      <c r="I19" s="192" t="str">
        <f>IFERROR((VLOOKUP(C19,сл_!$D$78:$G$109,4,0)),"")</f>
        <v/>
      </c>
      <c r="J19" s="202"/>
      <c r="K19" s="166" t="str">
        <f>IF(J19="","Очаква стойност в кол.9",IF(AND(J19&gt;=сл_!B449,J19&lt;=сл_!C449),"Вярно","Въведете брой от съответната  мерна единица"))</f>
        <v>Очаква стойност в кол.9</v>
      </c>
      <c r="L19" s="176">
        <f t="shared" si="0"/>
        <v>0</v>
      </c>
      <c r="M19" s="202"/>
      <c r="N19" s="176">
        <f t="shared" si="1"/>
        <v>0</v>
      </c>
    </row>
    <row r="20" spans="1:14" ht="76.5" x14ac:dyDescent="0.25">
      <c r="A20" s="58">
        <v>14</v>
      </c>
      <c r="B20" s="200" t="s">
        <v>312</v>
      </c>
      <c r="C20" s="200"/>
      <c r="D20" s="200"/>
      <c r="E20" s="166" t="str">
        <f>IFERROR((IF(сл_!C256&lt;&gt;" - ","Вярно","Въведете последователно вид, спецификация и диапазон за съответния актив!")),"ПОСЛЕДОВАТЕЛНО ВЪВЕДЕТЕ ВИД, СПЕЦИФИКАЦИЯ И ДИАПАЗОН ЗА СЪОТВЕТНИЯ АКТИВ!")</f>
        <v>Въведете последователно вид, спецификация и диапазон за съответния актив!</v>
      </c>
      <c r="F20" s="191" t="str">
        <f>IFERROR((VLOOKUP(C20,сл_!$D$78:$G$109,2,0)),"")</f>
        <v/>
      </c>
      <c r="G20" s="192" t="str">
        <f>IFERROR((VLOOKUP(C20,сл_!$D$78:$G$109,3,0)),"")</f>
        <v/>
      </c>
      <c r="H20" s="193" t="str">
        <f t="array" ref="H20">IFERROR(INDEX(сл_!$C$114:$E$174,MATCH(C20&amp;D20,сл_!$C$114:$C$174&amp;сл_!$D$114:$D$174,0),3),"")</f>
        <v/>
      </c>
      <c r="I20" s="192" t="str">
        <f>IFERROR((VLOOKUP(C20,сл_!$D$78:$G$109,4,0)),"")</f>
        <v/>
      </c>
      <c r="J20" s="202"/>
      <c r="K20" s="166" t="str">
        <f>IF(J20="","Очаква стойност в кол.9",IF(AND(J20&gt;=сл_!B450,J20&lt;=сл_!C450),"Вярно","Въведете брой от съответната  мерна единица"))</f>
        <v>Очаква стойност в кол.9</v>
      </c>
      <c r="L20" s="176">
        <f t="shared" si="0"/>
        <v>0</v>
      </c>
      <c r="M20" s="202"/>
      <c r="N20" s="176">
        <f t="shared" si="1"/>
        <v>0</v>
      </c>
    </row>
    <row r="21" spans="1:14" ht="76.5" x14ac:dyDescent="0.25">
      <c r="A21" s="58">
        <v>15</v>
      </c>
      <c r="B21" s="200" t="s">
        <v>312</v>
      </c>
      <c r="C21" s="200"/>
      <c r="D21" s="200"/>
      <c r="E21" s="166" t="str">
        <f>IFERROR((IF(сл_!C257&lt;&gt;" - ","Вярно","Въведете последователно вид, спецификация и диапазон за съответния актив!")),"ПОСЛЕДОВАТЕЛНО ВЪВЕДЕТЕ ВИД, СПЕЦИФИКАЦИЯ И ДИАПАЗОН ЗА СЪОТВЕТНИЯ АКТИВ!")</f>
        <v>Въведете последователно вид, спецификация и диапазон за съответния актив!</v>
      </c>
      <c r="F21" s="191" t="str">
        <f>IFERROR((VLOOKUP(C21,сл_!$D$78:$G$109,2,0)),"")</f>
        <v/>
      </c>
      <c r="G21" s="192" t="str">
        <f>IFERROR((VLOOKUP(C21,сл_!$D$78:$G$109,3,0)),"")</f>
        <v/>
      </c>
      <c r="H21" s="193" t="str">
        <f t="array" ref="H21">IFERROR(INDEX(сл_!$C$114:$E$174,MATCH(C21&amp;D21,сл_!$C$114:$C$174&amp;сл_!$D$114:$D$174,0),3),"")</f>
        <v/>
      </c>
      <c r="I21" s="192" t="str">
        <f>IFERROR((VLOOKUP(C21,сл_!$D$78:$G$109,4,0)),"")</f>
        <v/>
      </c>
      <c r="J21" s="202"/>
      <c r="K21" s="166" t="str">
        <f>IF(J21="","Очаква стойност в кол.9",IF(AND(J21&gt;=сл_!B451,J21&lt;=сл_!C451),"Вярно","Въведете брой от съответната  мерна единица"))</f>
        <v>Очаква стойност в кол.9</v>
      </c>
      <c r="L21" s="176">
        <f t="shared" si="0"/>
        <v>0</v>
      </c>
      <c r="M21" s="202"/>
      <c r="N21" s="176">
        <f t="shared" si="1"/>
        <v>0</v>
      </c>
    </row>
    <row r="22" spans="1:14" ht="76.5" x14ac:dyDescent="0.25">
      <c r="A22" s="58">
        <v>16</v>
      </c>
      <c r="B22" s="200" t="s">
        <v>312</v>
      </c>
      <c r="C22" s="200"/>
      <c r="D22" s="200"/>
      <c r="E22" s="166" t="str">
        <f>IFERROR((IF(сл_!C258&lt;&gt;" - ","Вярно","Въведете последователно вид, спецификация и диапазон за съответния актив!")),"ПОСЛЕДОВАТЕЛНО ВЪВЕДЕТЕ ВИД, СПЕЦИФИКАЦИЯ И ДИАПАЗОН ЗА СЪОТВЕТНИЯ АКТИВ!")</f>
        <v>Въведете последователно вид, спецификация и диапазон за съответния актив!</v>
      </c>
      <c r="F22" s="191" t="str">
        <f>IFERROR((VLOOKUP(C22,сл_!$D$78:$G$109,2,0)),"")</f>
        <v/>
      </c>
      <c r="G22" s="192" t="str">
        <f>IFERROR((VLOOKUP(C22,сл_!$D$78:$G$109,3,0)),"")</f>
        <v/>
      </c>
      <c r="H22" s="193" t="str">
        <f t="array" ref="H22">IFERROR(INDEX(сл_!$C$114:$E$174,MATCH(C22&amp;D22,сл_!$C$114:$C$174&amp;сл_!$D$114:$D$174,0),3),"")</f>
        <v/>
      </c>
      <c r="I22" s="192" t="str">
        <f>IFERROR((VLOOKUP(C22,сл_!$D$78:$G$109,4,0)),"")</f>
        <v/>
      </c>
      <c r="J22" s="202"/>
      <c r="K22" s="166" t="str">
        <f>IF(J22="","Очаква стойност в кол.9",IF(AND(J22&gt;=сл_!B452,J22&lt;=сл_!C452),"Вярно","Въведете брой от съответната  мерна единица"))</f>
        <v>Очаква стойност в кол.9</v>
      </c>
      <c r="L22" s="176">
        <f t="shared" si="0"/>
        <v>0</v>
      </c>
      <c r="M22" s="202"/>
      <c r="N22" s="176">
        <f t="shared" si="1"/>
        <v>0</v>
      </c>
    </row>
    <row r="23" spans="1:14" ht="76.5" x14ac:dyDescent="0.25">
      <c r="A23" s="58">
        <v>17</v>
      </c>
      <c r="B23" s="200" t="s">
        <v>312</v>
      </c>
      <c r="C23" s="200"/>
      <c r="D23" s="200"/>
      <c r="E23" s="166" t="str">
        <f>IFERROR((IF(сл_!C259&lt;&gt;" - ","Вярно","Въведете последователно вид, спецификация и диапазон за съответния актив!")),"ПОСЛЕДОВАТЕЛНО ВЪВЕДЕТЕ ВИД, СПЕЦИФИКАЦИЯ И ДИАПАЗОН ЗА СЪОТВЕТНИЯ АКТИВ!")</f>
        <v>Въведете последователно вид, спецификация и диапазон за съответния актив!</v>
      </c>
      <c r="F23" s="191" t="str">
        <f>IFERROR((VLOOKUP(C23,сл_!$D$78:$G$109,2,0)),"")</f>
        <v/>
      </c>
      <c r="G23" s="192" t="str">
        <f>IFERROR((VLOOKUP(C23,сл_!$D$78:$G$109,3,0)),"")</f>
        <v/>
      </c>
      <c r="H23" s="193" t="str">
        <f t="array" ref="H23">IFERROR(INDEX(сл_!$C$114:$E$174,MATCH(C23&amp;D23,сл_!$C$114:$C$174&amp;сл_!$D$114:$D$174,0),3),"")</f>
        <v/>
      </c>
      <c r="I23" s="192" t="str">
        <f>IFERROR((VLOOKUP(C23,сл_!$D$78:$G$109,4,0)),"")</f>
        <v/>
      </c>
      <c r="J23" s="202"/>
      <c r="K23" s="166" t="str">
        <f>IF(J23="","Очаква стойност в кол.9",IF(AND(J23&gt;=сл_!B453,J23&lt;=сл_!C453),"Вярно","Въведете брой от съответната  мерна единица"))</f>
        <v>Очаква стойност в кол.9</v>
      </c>
      <c r="L23" s="176">
        <f t="shared" si="0"/>
        <v>0</v>
      </c>
      <c r="M23" s="202"/>
      <c r="N23" s="176">
        <f t="shared" si="1"/>
        <v>0</v>
      </c>
    </row>
    <row r="24" spans="1:14" ht="76.5" x14ac:dyDescent="0.25">
      <c r="A24" s="58">
        <v>18</v>
      </c>
      <c r="B24" s="200" t="s">
        <v>312</v>
      </c>
      <c r="C24" s="200"/>
      <c r="D24" s="200"/>
      <c r="E24" s="166" t="str">
        <f>IFERROR((IF(сл_!C260&lt;&gt;" - ","Вярно","Въведете последователно вид, спецификация и диапазон за съответния актив!")),"ПОСЛЕДОВАТЕЛНО ВЪВЕДЕТЕ ВИД, СПЕЦИФИКАЦИЯ И ДИАПАЗОН ЗА СЪОТВЕТНИЯ АКТИВ!")</f>
        <v>Въведете последователно вид, спецификация и диапазон за съответния актив!</v>
      </c>
      <c r="F24" s="191" t="str">
        <f>IFERROR((VLOOKUP(C24,сл_!$D$78:$G$109,2,0)),"")</f>
        <v/>
      </c>
      <c r="G24" s="192" t="str">
        <f>IFERROR((VLOOKUP(C24,сл_!$D$78:$G$109,3,0)),"")</f>
        <v/>
      </c>
      <c r="H24" s="193" t="str">
        <f t="array" ref="H24">IFERROR(INDEX(сл_!$C$114:$E$174,MATCH(C24&amp;D24,сл_!$C$114:$C$174&amp;сл_!$D$114:$D$174,0),3),"")</f>
        <v/>
      </c>
      <c r="I24" s="192" t="str">
        <f>IFERROR((VLOOKUP(C24,сл_!$D$78:$G$109,4,0)),"")</f>
        <v/>
      </c>
      <c r="J24" s="202"/>
      <c r="K24" s="166" t="str">
        <f>IF(J24="","Очаква стойност в кол.9",IF(AND(J24&gt;=сл_!B454,J24&lt;=сл_!C454),"Вярно","Въведете брой от съответната  мерна единица"))</f>
        <v>Очаква стойност в кол.9</v>
      </c>
      <c r="L24" s="176">
        <f t="shared" si="0"/>
        <v>0</v>
      </c>
      <c r="M24" s="202"/>
      <c r="N24" s="176">
        <f t="shared" si="1"/>
        <v>0</v>
      </c>
    </row>
    <row r="25" spans="1:14" ht="76.5" x14ac:dyDescent="0.25">
      <c r="A25" s="58">
        <v>19</v>
      </c>
      <c r="B25" s="200" t="s">
        <v>312</v>
      </c>
      <c r="C25" s="200"/>
      <c r="D25" s="200"/>
      <c r="E25" s="166" t="str">
        <f>IFERROR((IF(сл_!C261&lt;&gt;" - ","Вярно","Въведете последователно вид, спецификация и диапазон за съответния актив!")),"ПОСЛЕДОВАТЕЛНО ВЪВЕДЕТЕ ВИД, СПЕЦИФИКАЦИЯ И ДИАПАЗОН ЗА СЪОТВЕТНИЯ АКТИВ!")</f>
        <v>Въведете последователно вид, спецификация и диапазон за съответния актив!</v>
      </c>
      <c r="F25" s="191" t="str">
        <f>IFERROR((VLOOKUP(C25,сл_!$D$78:$G$109,2,0)),"")</f>
        <v/>
      </c>
      <c r="G25" s="192" t="str">
        <f>IFERROR((VLOOKUP(C25,сл_!$D$78:$G$109,3,0)),"")</f>
        <v/>
      </c>
      <c r="H25" s="193" t="str">
        <f t="array" ref="H25">IFERROR(INDEX(сл_!$C$114:$E$174,MATCH(C25&amp;D25,сл_!$C$114:$C$174&amp;сл_!$D$114:$D$174,0),3),"")</f>
        <v/>
      </c>
      <c r="I25" s="192" t="str">
        <f>IFERROR((VLOOKUP(C25,сл_!$D$78:$G$109,4,0)),"")</f>
        <v/>
      </c>
      <c r="J25" s="202"/>
      <c r="K25" s="166" t="str">
        <f>IF(J25="","Очаква стойност в кол.9",IF(AND(J25&gt;=сл_!B455,J25&lt;=сл_!C455),"Вярно","Въведете брой от съответната  мерна единица"))</f>
        <v>Очаква стойност в кол.9</v>
      </c>
      <c r="L25" s="176">
        <f t="shared" si="0"/>
        <v>0</v>
      </c>
      <c r="M25" s="202"/>
      <c r="N25" s="176">
        <f t="shared" si="1"/>
        <v>0</v>
      </c>
    </row>
    <row r="26" spans="1:14" ht="76.5" x14ac:dyDescent="0.25">
      <c r="A26" s="58">
        <v>20</v>
      </c>
      <c r="B26" s="200" t="s">
        <v>312</v>
      </c>
      <c r="C26" s="200"/>
      <c r="D26" s="200"/>
      <c r="E26" s="166" t="str">
        <f>IFERROR((IF(сл_!C262&lt;&gt;" - ","Вярно","Въведете последователно вид, спецификация и диапазон за съответния актив!")),"ПОСЛЕДОВАТЕЛНО ВЪВЕДЕТЕ ВИД, СПЕЦИФИКАЦИЯ И ДИАПАЗОН ЗА СЪОТВЕТНИЯ АКТИВ!")</f>
        <v>Въведете последователно вид, спецификация и диапазон за съответния актив!</v>
      </c>
      <c r="F26" s="191" t="str">
        <f>IFERROR((VLOOKUP(C26,сл_!$D$78:$G$109,2,0)),"")</f>
        <v/>
      </c>
      <c r="G26" s="192" t="str">
        <f>IFERROR((VLOOKUP(C26,сл_!$D$78:$G$109,3,0)),"")</f>
        <v/>
      </c>
      <c r="H26" s="193" t="str">
        <f t="array" ref="H26">IFERROR(INDEX(сл_!$C$114:$E$174,MATCH(C26&amp;D26,сл_!$C$114:$C$174&amp;сл_!$D$114:$D$174,0),3),"")</f>
        <v/>
      </c>
      <c r="I26" s="192" t="str">
        <f>IFERROR((VLOOKUP(C26,сл_!$D$78:$G$109,4,0)),"")</f>
        <v/>
      </c>
      <c r="J26" s="202"/>
      <c r="K26" s="166" t="str">
        <f>IF(J26="","Очаква стойност в кол.9",IF(AND(J26&gt;=сл_!B456,J26&lt;=сл_!C456),"Вярно","Въведете брой от съответната  мерна единица"))</f>
        <v>Очаква стойност в кол.9</v>
      </c>
      <c r="L26" s="176">
        <f t="shared" si="0"/>
        <v>0</v>
      </c>
      <c r="M26" s="202"/>
      <c r="N26" s="176">
        <f t="shared" si="1"/>
        <v>0</v>
      </c>
    </row>
    <row r="27" spans="1:14" ht="76.5" x14ac:dyDescent="0.25">
      <c r="A27" s="58">
        <v>21</v>
      </c>
      <c r="B27" s="200" t="s">
        <v>312</v>
      </c>
      <c r="C27" s="200"/>
      <c r="D27" s="200"/>
      <c r="E27" s="166" t="str">
        <f>IFERROR((IF(сл_!C263&lt;&gt;" - ","Вярно","Въведете последователно вид, спецификация и диапазон за съответния актив!")),"ПОСЛЕДОВАТЕЛНО ВЪВЕДЕТЕ ВИД, СПЕЦИФИКАЦИЯ И ДИАПАЗОН ЗА СЪОТВЕТНИЯ АКТИВ!")</f>
        <v>Въведете последователно вид, спецификация и диапазон за съответния актив!</v>
      </c>
      <c r="F27" s="191" t="str">
        <f>IFERROR((VLOOKUP(C27,сл_!$D$78:$G$109,2,0)),"")</f>
        <v/>
      </c>
      <c r="G27" s="192" t="str">
        <f>IFERROR((VLOOKUP(C27,сл_!$D$78:$G$109,3,0)),"")</f>
        <v/>
      </c>
      <c r="H27" s="193" t="str">
        <f t="array" ref="H27">IFERROR(INDEX(сл_!$C$114:$E$174,MATCH(C27&amp;D27,сл_!$C$114:$C$174&amp;сл_!$D$114:$D$174,0),3),"")</f>
        <v/>
      </c>
      <c r="I27" s="192" t="str">
        <f>IFERROR((VLOOKUP(C27,сл_!$D$78:$G$109,4,0)),"")</f>
        <v/>
      </c>
      <c r="J27" s="202"/>
      <c r="K27" s="166" t="str">
        <f>IF(J27="","Очаква стойност в кол.9",IF(AND(J27&gt;=сл_!B457,J27&lt;=сл_!C457),"Вярно","Въведете брой от съответната  мерна единица"))</f>
        <v>Очаква стойност в кол.9</v>
      </c>
      <c r="L27" s="176">
        <f t="shared" si="0"/>
        <v>0</v>
      </c>
      <c r="M27" s="202"/>
      <c r="N27" s="176">
        <f t="shared" si="1"/>
        <v>0</v>
      </c>
    </row>
    <row r="28" spans="1:14" ht="76.5" x14ac:dyDescent="0.25">
      <c r="A28" s="58">
        <v>22</v>
      </c>
      <c r="B28" s="200" t="s">
        <v>312</v>
      </c>
      <c r="C28" s="200"/>
      <c r="D28" s="200"/>
      <c r="E28" s="166" t="str">
        <f>IFERROR((IF(сл_!C264&lt;&gt;" - ","Вярно","Въведете последователно вид, спецификация и диапазон за съответния актив!")),"ПОСЛЕДОВАТЕЛНО ВЪВЕДЕТЕ ВИД, СПЕЦИФИКАЦИЯ И ДИАПАЗОН ЗА СЪОТВЕТНИЯ АКТИВ!")</f>
        <v>Въведете последователно вид, спецификация и диапазон за съответния актив!</v>
      </c>
      <c r="F28" s="191" t="str">
        <f>IFERROR((VLOOKUP(C28,сл_!$D$78:$G$109,2,0)),"")</f>
        <v/>
      </c>
      <c r="G28" s="192" t="str">
        <f>IFERROR((VLOOKUP(C28,сл_!$D$78:$G$109,3,0)),"")</f>
        <v/>
      </c>
      <c r="H28" s="193" t="str">
        <f t="array" ref="H28">IFERROR(INDEX(сл_!$C$114:$E$174,MATCH(C28&amp;D28,сл_!$C$114:$C$174&amp;сл_!$D$114:$D$174,0),3),"")</f>
        <v/>
      </c>
      <c r="I28" s="192" t="str">
        <f>IFERROR((VLOOKUP(C28,сл_!$D$78:$G$109,4,0)),"")</f>
        <v/>
      </c>
      <c r="J28" s="202"/>
      <c r="K28" s="166" t="str">
        <f>IF(J28="","Очаква стойност в кол.9",IF(AND(J28&gt;=сл_!B458,J28&lt;=сл_!C458),"Вярно","Въведете брой от съответната  мерна единица"))</f>
        <v>Очаква стойност в кол.9</v>
      </c>
      <c r="L28" s="176">
        <f t="shared" si="0"/>
        <v>0</v>
      </c>
      <c r="M28" s="202"/>
      <c r="N28" s="176">
        <f t="shared" si="1"/>
        <v>0</v>
      </c>
    </row>
    <row r="29" spans="1:14" ht="76.5" x14ac:dyDescent="0.25">
      <c r="A29" s="58">
        <v>23</v>
      </c>
      <c r="B29" s="200" t="s">
        <v>312</v>
      </c>
      <c r="C29" s="200"/>
      <c r="D29" s="200"/>
      <c r="E29" s="166" t="str">
        <f>IFERROR((IF(сл_!C265&lt;&gt;" - ","Вярно","Въведете последователно вид, спецификация и диапазон за съответния актив!")),"ПОСЛЕДОВАТЕЛНО ВЪВЕДЕТЕ ВИД, СПЕЦИФИКАЦИЯ И ДИАПАЗОН ЗА СЪОТВЕТНИЯ АКТИВ!")</f>
        <v>Въведете последователно вид, спецификация и диапазон за съответния актив!</v>
      </c>
      <c r="F29" s="191" t="str">
        <f>IFERROR((VLOOKUP(C29,сл_!$D$78:$G$109,2,0)),"")</f>
        <v/>
      </c>
      <c r="G29" s="192" t="str">
        <f>IFERROR((VLOOKUP(C29,сл_!$D$78:$G$109,3,0)),"")</f>
        <v/>
      </c>
      <c r="H29" s="193" t="str">
        <f t="array" ref="H29">IFERROR(INDEX(сл_!$C$114:$E$174,MATCH(C29&amp;D29,сл_!$C$114:$C$174&amp;сл_!$D$114:$D$174,0),3),"")</f>
        <v/>
      </c>
      <c r="I29" s="192" t="str">
        <f>IFERROR((VLOOKUP(C29,сл_!$D$78:$G$109,4,0)),"")</f>
        <v/>
      </c>
      <c r="J29" s="202"/>
      <c r="K29" s="166" t="str">
        <f>IF(J29="","Очаква стойност в кол.9",IF(AND(J29&gt;=сл_!B459,J29&lt;=сл_!C459),"Вярно","Въведете брой от съответната  мерна единица"))</f>
        <v>Очаква стойност в кол.9</v>
      </c>
      <c r="L29" s="176">
        <f t="shared" si="0"/>
        <v>0</v>
      </c>
      <c r="M29" s="202"/>
      <c r="N29" s="176">
        <f t="shared" si="1"/>
        <v>0</v>
      </c>
    </row>
    <row r="30" spans="1:14" ht="76.5" x14ac:dyDescent="0.25">
      <c r="A30" s="58">
        <v>24</v>
      </c>
      <c r="B30" s="200" t="s">
        <v>312</v>
      </c>
      <c r="C30" s="200"/>
      <c r="D30" s="200"/>
      <c r="E30" s="166" t="str">
        <f>IFERROR((IF(сл_!C266&lt;&gt;" - ","Вярно","Въведете последователно вид, спецификация и диапазон за съответния актив!")),"ПОСЛЕДОВАТЕЛНО ВЪВЕДЕТЕ ВИД, СПЕЦИФИКАЦИЯ И ДИАПАЗОН ЗА СЪОТВЕТНИЯ АКТИВ!")</f>
        <v>Въведете последователно вид, спецификация и диапазон за съответния актив!</v>
      </c>
      <c r="F30" s="191" t="str">
        <f>IFERROR((VLOOKUP(C30,сл_!$D$78:$G$109,2,0)),"")</f>
        <v/>
      </c>
      <c r="G30" s="192" t="str">
        <f>IFERROR((VLOOKUP(C30,сл_!$D$78:$G$109,3,0)),"")</f>
        <v/>
      </c>
      <c r="H30" s="193" t="str">
        <f t="array" ref="H30">IFERROR(INDEX(сл_!$C$114:$E$174,MATCH(C30&amp;D30,сл_!$C$114:$C$174&amp;сл_!$D$114:$D$174,0),3),"")</f>
        <v/>
      </c>
      <c r="I30" s="192" t="str">
        <f>IFERROR((VLOOKUP(C30,сл_!$D$78:$G$109,4,0)),"")</f>
        <v/>
      </c>
      <c r="J30" s="202"/>
      <c r="K30" s="166" t="str">
        <f>IF(J30="","Очаква стойност в кол.9",IF(AND(J30&gt;=сл_!B460,J30&lt;=сл_!C460),"Вярно","Въведете брой от съответната  мерна единица"))</f>
        <v>Очаква стойност в кол.9</v>
      </c>
      <c r="L30" s="176">
        <f t="shared" si="0"/>
        <v>0</v>
      </c>
      <c r="M30" s="202"/>
      <c r="N30" s="176">
        <f t="shared" si="1"/>
        <v>0</v>
      </c>
    </row>
    <row r="31" spans="1:14" ht="76.5" x14ac:dyDescent="0.25">
      <c r="A31" s="58">
        <v>25</v>
      </c>
      <c r="B31" s="200" t="s">
        <v>312</v>
      </c>
      <c r="C31" s="200"/>
      <c r="D31" s="200"/>
      <c r="E31" s="166" t="str">
        <f>IFERROR((IF(сл_!C267&lt;&gt;" - ","Вярно","Въведете последователно вид, спецификация и диапазон за съответния актив!")),"ПОСЛЕДОВАТЕЛНО ВЪВЕДЕТЕ ВИД, СПЕЦИФИКАЦИЯ И ДИАПАЗОН ЗА СЪОТВЕТНИЯ АКТИВ!")</f>
        <v>Въведете последователно вид, спецификация и диапазон за съответния актив!</v>
      </c>
      <c r="F31" s="191" t="str">
        <f>IFERROR((VLOOKUP(C31,сл_!$D$78:$G$109,2,0)),"")</f>
        <v/>
      </c>
      <c r="G31" s="192" t="str">
        <f>IFERROR((VLOOKUP(C31,сл_!$D$78:$G$109,3,0)),"")</f>
        <v/>
      </c>
      <c r="H31" s="193" t="str">
        <f t="array" ref="H31">IFERROR(INDEX(сл_!$C$114:$E$174,MATCH(C31&amp;D31,сл_!$C$114:$C$174&amp;сл_!$D$114:$D$174,0),3),"")</f>
        <v/>
      </c>
      <c r="I31" s="192" t="str">
        <f>IFERROR((VLOOKUP(C31,сл_!$D$78:$G$109,4,0)),"")</f>
        <v/>
      </c>
      <c r="J31" s="202"/>
      <c r="K31" s="166" t="str">
        <f>IF(J31="","Очаква стойност в кол.9",IF(AND(J31&gt;=сл_!B461,J31&lt;=сл_!C461),"Вярно","Въведете брой от съответната  мерна единица"))</f>
        <v>Очаква стойност в кол.9</v>
      </c>
      <c r="L31" s="176">
        <f t="shared" si="0"/>
        <v>0</v>
      </c>
      <c r="M31" s="202"/>
      <c r="N31" s="176">
        <f t="shared" si="1"/>
        <v>0</v>
      </c>
    </row>
    <row r="32" spans="1:14" ht="76.5" x14ac:dyDescent="0.25">
      <c r="A32" s="58">
        <v>26</v>
      </c>
      <c r="B32" s="200" t="s">
        <v>312</v>
      </c>
      <c r="C32" s="200"/>
      <c r="D32" s="200"/>
      <c r="E32" s="166" t="str">
        <f>IFERROR((IF(сл_!C268&lt;&gt;" - ","Вярно","Въведете последователно вид, спецификация и диапазон за съответния актив!")),"ПОСЛЕДОВАТЕЛНО ВЪВЕДЕТЕ ВИД, СПЕЦИФИКАЦИЯ И ДИАПАЗОН ЗА СЪОТВЕТНИЯ АКТИВ!")</f>
        <v>Въведете последователно вид, спецификация и диапазон за съответния актив!</v>
      </c>
      <c r="F32" s="191" t="str">
        <f>IFERROR((VLOOKUP(C32,сл_!$D$78:$G$109,2,0)),"")</f>
        <v/>
      </c>
      <c r="G32" s="192" t="str">
        <f>IFERROR((VLOOKUP(C32,сл_!$D$78:$G$109,3,0)),"")</f>
        <v/>
      </c>
      <c r="H32" s="193" t="str">
        <f t="array" ref="H32">IFERROR(INDEX(сл_!$C$114:$E$174,MATCH(C32&amp;D32,сл_!$C$114:$C$174&amp;сл_!$D$114:$D$174,0),3),"")</f>
        <v/>
      </c>
      <c r="I32" s="192" t="str">
        <f>IFERROR((VLOOKUP(C32,сл_!$D$78:$G$109,4,0)),"")</f>
        <v/>
      </c>
      <c r="J32" s="202"/>
      <c r="K32" s="166" t="str">
        <f>IF(J32="","Очаква стойност в кол.9",IF(AND(J32&gt;=сл_!B462,J32&lt;=сл_!C462),"Вярно","Въведете брой от съответната  мерна единица"))</f>
        <v>Очаква стойност в кол.9</v>
      </c>
      <c r="L32" s="176">
        <f t="shared" si="0"/>
        <v>0</v>
      </c>
      <c r="M32" s="202"/>
      <c r="N32" s="176">
        <f t="shared" si="1"/>
        <v>0</v>
      </c>
    </row>
    <row r="33" spans="1:50" ht="76.5" x14ac:dyDescent="0.25">
      <c r="A33" s="58">
        <v>27</v>
      </c>
      <c r="B33" s="200" t="s">
        <v>312</v>
      </c>
      <c r="C33" s="200"/>
      <c r="D33" s="200"/>
      <c r="E33" s="166" t="str">
        <f>IFERROR((IF(сл_!C269&lt;&gt;" - ","Вярно","Въведете последователно вид, спецификация и диапазон за съответния актив!")),"ПОСЛЕДОВАТЕЛНО ВЪВЕДЕТЕ ВИД, СПЕЦИФИКАЦИЯ И ДИАПАЗОН ЗА СЪОТВЕТНИЯ АКТИВ!")</f>
        <v>Въведете последователно вид, спецификация и диапазон за съответния актив!</v>
      </c>
      <c r="F33" s="191" t="str">
        <f>IFERROR((VLOOKUP(C33,сл_!$D$78:$G$109,2,0)),"")</f>
        <v/>
      </c>
      <c r="G33" s="192" t="str">
        <f>IFERROR((VLOOKUP(C33,сл_!$D$78:$G$109,3,0)),"")</f>
        <v/>
      </c>
      <c r="H33" s="193" t="str">
        <f t="array" ref="H33">IFERROR(INDEX(сл_!$C$114:$E$174,MATCH(C33&amp;D33,сл_!$C$114:$C$174&amp;сл_!$D$114:$D$174,0),3),"")</f>
        <v/>
      </c>
      <c r="I33" s="192" t="str">
        <f>IFERROR((VLOOKUP(C33,сл_!$D$78:$G$109,4,0)),"")</f>
        <v/>
      </c>
      <c r="J33" s="202"/>
      <c r="K33" s="166" t="str">
        <f>IF(J33="","Очаква стойност в кол.9",IF(AND(J33&gt;=сл_!B463,J33&lt;=сл_!C463),"Вярно","Въведете брой от съответната  мерна единица"))</f>
        <v>Очаква стойност в кол.9</v>
      </c>
      <c r="L33" s="176">
        <f t="shared" si="0"/>
        <v>0</v>
      </c>
      <c r="M33" s="202"/>
      <c r="N33" s="176">
        <f t="shared" si="1"/>
        <v>0</v>
      </c>
    </row>
    <row r="34" spans="1:50" ht="76.5" x14ac:dyDescent="0.25">
      <c r="A34" s="58">
        <v>28</v>
      </c>
      <c r="B34" s="200" t="s">
        <v>312</v>
      </c>
      <c r="C34" s="200"/>
      <c r="D34" s="200"/>
      <c r="E34" s="166" t="str">
        <f>IFERROR((IF(сл_!C270&lt;&gt;" - ","Вярно","Въведете последователно вид, спецификация и диапазон за съответния актив!")),"ПОСЛЕДОВАТЕЛНО ВЪВЕДЕТЕ ВИД, СПЕЦИФИКАЦИЯ И ДИАПАЗОН ЗА СЪОТВЕТНИЯ АКТИВ!")</f>
        <v>Въведете последователно вид, спецификация и диапазон за съответния актив!</v>
      </c>
      <c r="F34" s="191" t="str">
        <f>IFERROR((VLOOKUP(C34,сл_!$D$78:$G$109,2,0)),"")</f>
        <v/>
      </c>
      <c r="G34" s="192" t="str">
        <f>IFERROR((VLOOKUP(C34,сл_!$D$78:$G$109,3,0)),"")</f>
        <v/>
      </c>
      <c r="H34" s="193" t="str">
        <f t="array" ref="H34">IFERROR(INDEX(сл_!$C$114:$E$174,MATCH(C34&amp;D34,сл_!$C$114:$C$174&amp;сл_!$D$114:$D$174,0),3),"")</f>
        <v/>
      </c>
      <c r="I34" s="192" t="str">
        <f>IFERROR((VLOOKUP(C34,сл_!$D$78:$G$109,4,0)),"")</f>
        <v/>
      </c>
      <c r="J34" s="202"/>
      <c r="K34" s="166" t="str">
        <f>IF(J34="","Очаква стойност в кол.9",IF(AND(J34&gt;=сл_!B464,J34&lt;=сл_!C464),"Вярно","Въведете брой от съответната  мерна единица"))</f>
        <v>Очаква стойност в кол.9</v>
      </c>
      <c r="L34" s="176">
        <f t="shared" si="0"/>
        <v>0</v>
      </c>
      <c r="M34" s="202"/>
      <c r="N34" s="176">
        <f t="shared" si="1"/>
        <v>0</v>
      </c>
    </row>
    <row r="35" spans="1:50" ht="76.5" x14ac:dyDescent="0.25">
      <c r="A35" s="58">
        <v>29</v>
      </c>
      <c r="B35" s="200" t="s">
        <v>312</v>
      </c>
      <c r="C35" s="200"/>
      <c r="D35" s="200"/>
      <c r="E35" s="166" t="str">
        <f>IFERROR((IF(сл_!C271&lt;&gt;" - ","Вярно","Въведете последователно вид, спецификация и диапазон за съответния актив!")),"ПОСЛЕДОВАТЕЛНО ВЪВЕДЕТЕ ВИД, СПЕЦИФИКАЦИЯ И ДИАПАЗОН ЗА СЪОТВЕТНИЯ АКТИВ!")</f>
        <v>Въведете последователно вид, спецификация и диапазон за съответния актив!</v>
      </c>
      <c r="F35" s="191" t="str">
        <f>IFERROR((VLOOKUP(C35,сл_!$D$78:$G$109,2,0)),"")</f>
        <v/>
      </c>
      <c r="G35" s="192" t="str">
        <f>IFERROR((VLOOKUP(C35,сл_!$D$78:$G$109,3,0)),"")</f>
        <v/>
      </c>
      <c r="H35" s="193" t="str">
        <f t="array" ref="H35">IFERROR(INDEX(сл_!$C$114:$E$174,MATCH(C35&amp;D35,сл_!$C$114:$C$174&amp;сл_!$D$114:$D$174,0),3),"")</f>
        <v/>
      </c>
      <c r="I35" s="192" t="str">
        <f>IFERROR((VLOOKUP(C35,сл_!$D$78:$G$109,4,0)),"")</f>
        <v/>
      </c>
      <c r="J35" s="202"/>
      <c r="K35" s="166" t="str">
        <f>IF(J35="","Очаква стойност в кол.9",IF(AND(J35&gt;=сл_!B465,J35&lt;=сл_!C465),"Вярно","Въведете брой от съответната  мерна единица"))</f>
        <v>Очаква стойност в кол.9</v>
      </c>
      <c r="L35" s="176">
        <f t="shared" si="0"/>
        <v>0</v>
      </c>
      <c r="M35" s="202"/>
      <c r="N35" s="176">
        <f t="shared" si="1"/>
        <v>0</v>
      </c>
    </row>
    <row r="36" spans="1:50" ht="76.5" x14ac:dyDescent="0.25">
      <c r="A36" s="58">
        <v>30</v>
      </c>
      <c r="B36" s="200" t="s">
        <v>312</v>
      </c>
      <c r="C36" s="200"/>
      <c r="D36" s="200"/>
      <c r="E36" s="166" t="str">
        <f>IFERROR((IF(сл_!C272&lt;&gt;" - ","Вярно","Въведете последователно вид, спецификация и диапазон за съответния актив!")),"ПОСЛЕДОВАТЕЛНО ВЪВЕДЕТЕ ВИД, СПЕЦИФИКАЦИЯ И ДИАПАЗОН ЗА СЪОТВЕТНИЯ АКТИВ!")</f>
        <v>Въведете последователно вид, спецификация и диапазон за съответния актив!</v>
      </c>
      <c r="F36" s="191" t="str">
        <f>IFERROR((VLOOKUP(C36,сл_!$D$78:$G$109,2,0)),"")</f>
        <v/>
      </c>
      <c r="G36" s="192" t="str">
        <f>IFERROR((VLOOKUP(C36,сл_!$D$78:$G$109,3,0)),"")</f>
        <v/>
      </c>
      <c r="H36" s="193" t="str">
        <f t="array" ref="H36">IFERROR(INDEX(сл_!$C$114:$E$174,MATCH(C36&amp;D36,сл_!$C$114:$C$174&amp;сл_!$D$114:$D$174,0),3),"")</f>
        <v/>
      </c>
      <c r="I36" s="192" t="str">
        <f>IFERROR((VLOOKUP(C36,сл_!$D$78:$G$109,4,0)),"")</f>
        <v/>
      </c>
      <c r="J36" s="202"/>
      <c r="K36" s="166" t="str">
        <f>IF(J36="","Очаква стойност в кол.9",IF(AND(J36&gt;=сл_!B466,J36&lt;=сл_!C466),"Вярно","Въведете брой от съответната  мерна единица"))</f>
        <v>Очаква стойност в кол.9</v>
      </c>
      <c r="L36" s="176">
        <f t="shared" si="0"/>
        <v>0</v>
      </c>
      <c r="M36" s="202"/>
      <c r="N36" s="176">
        <f t="shared" si="1"/>
        <v>0</v>
      </c>
    </row>
    <row r="37" spans="1:50" ht="76.5" x14ac:dyDescent="0.25">
      <c r="A37" s="58">
        <v>31</v>
      </c>
      <c r="B37" s="200" t="s">
        <v>312</v>
      </c>
      <c r="C37" s="200"/>
      <c r="D37" s="200"/>
      <c r="E37" s="166" t="str">
        <f>IFERROR((IF(сл_!C273&lt;&gt;" - ","Вярно","Въведете последователно вид, спецификация и диапазон за съответния актив!")),"ПОСЛЕДОВАТЕЛНО ВЪВЕДЕТЕ ВИД, СПЕЦИФИКАЦИЯ И ДИАПАЗОН ЗА СЪОТВЕТНИЯ АКТИВ!")</f>
        <v>Въведете последователно вид, спецификация и диапазон за съответния актив!</v>
      </c>
      <c r="F37" s="191" t="str">
        <f>IFERROR((VLOOKUP(C37,сл_!$D$78:$G$109,2,0)),"")</f>
        <v/>
      </c>
      <c r="G37" s="192" t="str">
        <f>IFERROR((VLOOKUP(C37,сл_!$D$78:$G$109,3,0)),"")</f>
        <v/>
      </c>
      <c r="H37" s="193" t="str">
        <f t="array" ref="H37">IFERROR(INDEX(сл_!$C$114:$E$174,MATCH(C37&amp;D37,сл_!$C$114:$C$174&amp;сл_!$D$114:$D$174,0),3),"")</f>
        <v/>
      </c>
      <c r="I37" s="192" t="str">
        <f>IFERROR((VLOOKUP(C37,сл_!$D$78:$G$109,4,0)),"")</f>
        <v/>
      </c>
      <c r="J37" s="202"/>
      <c r="K37" s="166" t="str">
        <f>IF(J37="","Очаква стойност в кол.9",IF(AND(J37&gt;=сл_!B467,J37&lt;=сл_!C467),"Вярно","Въведете брой от съответната  мерна единица"))</f>
        <v>Очаква стойност в кол.9</v>
      </c>
      <c r="L37" s="176">
        <f t="shared" si="0"/>
        <v>0</v>
      </c>
      <c r="M37" s="202"/>
      <c r="N37" s="176">
        <f t="shared" si="1"/>
        <v>0</v>
      </c>
    </row>
    <row r="38" spans="1:50" ht="76.5" x14ac:dyDescent="0.25">
      <c r="A38" s="58">
        <v>32</v>
      </c>
      <c r="B38" s="200" t="s">
        <v>312</v>
      </c>
      <c r="C38" s="200"/>
      <c r="D38" s="200"/>
      <c r="E38" s="166" t="str">
        <f>IFERROR((IF(сл_!C274&lt;&gt;" - ","Вярно","Въведете последователно вид, спецификация и диапазон за съответния актив!")),"ПОСЛЕДОВАТЕЛНО ВЪВЕДЕТЕ ВИД, СПЕЦИФИКАЦИЯ И ДИАПАЗОН ЗА СЪОТВЕТНИЯ АКТИВ!")</f>
        <v>Въведете последователно вид, спецификация и диапазон за съответния актив!</v>
      </c>
      <c r="F38" s="191" t="str">
        <f>IFERROR((VLOOKUP(C38,сл_!$D$78:$G$109,2,0)),"")</f>
        <v/>
      </c>
      <c r="G38" s="192" t="str">
        <f>IFERROR((VLOOKUP(C38,сл_!$D$78:$G$109,3,0)),"")</f>
        <v/>
      </c>
      <c r="H38" s="193" t="str">
        <f t="array" ref="H38">IFERROR(INDEX(сл_!$C$114:$E$174,MATCH(C38&amp;D38,сл_!$C$114:$C$174&amp;сл_!$D$114:$D$174,0),3),"")</f>
        <v/>
      </c>
      <c r="I38" s="192" t="str">
        <f>IFERROR((VLOOKUP(C38,сл_!$D$78:$G$109,4,0)),"")</f>
        <v/>
      </c>
      <c r="J38" s="202"/>
      <c r="K38" s="166" t="str">
        <f>IF(J38="","Очаква стойност в кол.9",IF(AND(J38&gt;=сл_!B468,J38&lt;=сл_!C468),"Вярно","Въведете брой от съответната  мерна единица"))</f>
        <v>Очаква стойност в кол.9</v>
      </c>
      <c r="L38" s="176">
        <f t="shared" si="0"/>
        <v>0</v>
      </c>
      <c r="M38" s="202"/>
      <c r="N38" s="176">
        <f t="shared" si="1"/>
        <v>0</v>
      </c>
    </row>
    <row r="39" spans="1:50" ht="76.5" x14ac:dyDescent="0.25">
      <c r="A39" s="58">
        <v>33</v>
      </c>
      <c r="B39" s="200" t="s">
        <v>312</v>
      </c>
      <c r="C39" s="200"/>
      <c r="D39" s="200"/>
      <c r="E39" s="166" t="str">
        <f>IFERROR((IF(сл_!C275&lt;&gt;" - ","Вярно","Въведете последователно вид, спецификация и диапазон за съответния актив!")),"ПОСЛЕДОВАТЕЛНО ВЪВЕДЕТЕ ВИД, СПЕЦИФИКАЦИЯ И ДИАПАЗОН ЗА СЪОТВЕТНИЯ АКТИВ!")</f>
        <v>Въведете последователно вид, спецификация и диапазон за съответния актив!</v>
      </c>
      <c r="F39" s="191" t="str">
        <f>IFERROR((VLOOKUP(C39,сл_!$D$78:$G$109,2,0)),"")</f>
        <v/>
      </c>
      <c r="G39" s="192" t="str">
        <f>IFERROR((VLOOKUP(C39,сл_!$D$78:$G$109,3,0)),"")</f>
        <v/>
      </c>
      <c r="H39" s="193" t="str">
        <f t="array" ref="H39">IFERROR(INDEX(сл_!$C$114:$E$174,MATCH(C39&amp;D39,сл_!$C$114:$C$174&amp;сл_!$D$114:$D$174,0),3),"")</f>
        <v/>
      </c>
      <c r="I39" s="192" t="str">
        <f>IFERROR((VLOOKUP(C39,сл_!$D$78:$G$109,4,0)),"")</f>
        <v/>
      </c>
      <c r="J39" s="202"/>
      <c r="K39" s="166" t="str">
        <f>IF(J39="","Очаква стойност в кол.9",IF(AND(J39&gt;=сл_!B469,J39&lt;=сл_!C469),"Вярно","Въведете брой от съответната  мерна единица"))</f>
        <v>Очаква стойност в кол.9</v>
      </c>
      <c r="L39" s="176">
        <f t="shared" si="0"/>
        <v>0</v>
      </c>
      <c r="M39" s="202"/>
      <c r="N39" s="176">
        <f t="shared" si="1"/>
        <v>0</v>
      </c>
    </row>
    <row r="40" spans="1:50" ht="76.5" x14ac:dyDescent="0.25">
      <c r="A40" s="58">
        <v>34</v>
      </c>
      <c r="B40" s="200" t="s">
        <v>312</v>
      </c>
      <c r="C40" s="200"/>
      <c r="D40" s="200"/>
      <c r="E40" s="166" t="str">
        <f>IFERROR((IF(сл_!C276&lt;&gt;" - ","Вярно","Въведете последователно вид, спецификация и диапазон за съответния актив!")),"ПОСЛЕДОВАТЕЛНО ВЪВЕДЕТЕ ВИД, СПЕЦИФИКАЦИЯ И ДИАПАЗОН ЗА СЪОТВЕТНИЯ АКТИВ!")</f>
        <v>Въведете последователно вид, спецификация и диапазон за съответния актив!</v>
      </c>
      <c r="F40" s="191" t="str">
        <f>IFERROR((VLOOKUP(C40,сл_!$D$78:$G$109,2,0)),"")</f>
        <v/>
      </c>
      <c r="G40" s="192" t="str">
        <f>IFERROR((VLOOKUP(C40,сл_!$D$78:$G$109,3,0)),"")</f>
        <v/>
      </c>
      <c r="H40" s="193" t="str">
        <f t="array" ref="H40">IFERROR(INDEX(сл_!$C$114:$E$174,MATCH(C40&amp;D40,сл_!$C$114:$C$174&amp;сл_!$D$114:$D$174,0),3),"")</f>
        <v/>
      </c>
      <c r="I40" s="192" t="str">
        <f>IFERROR((VLOOKUP(C40,сл_!$D$78:$G$109,4,0)),"")</f>
        <v/>
      </c>
      <c r="J40" s="202"/>
      <c r="K40" s="166" t="str">
        <f>IF(J40="","Очаква стойност в кол.9",IF(AND(J40&gt;=сл_!B470,J40&lt;=сл_!C470),"Вярно","Въведете брой от съответната  мерна единица"))</f>
        <v>Очаква стойност в кол.9</v>
      </c>
      <c r="L40" s="176">
        <f t="shared" si="0"/>
        <v>0</v>
      </c>
      <c r="M40" s="202"/>
      <c r="N40" s="176">
        <f t="shared" si="1"/>
        <v>0</v>
      </c>
    </row>
    <row r="41" spans="1:50" ht="76.5" x14ac:dyDescent="0.25">
      <c r="A41" s="58">
        <v>35</v>
      </c>
      <c r="B41" s="200" t="s">
        <v>312</v>
      </c>
      <c r="C41" s="200"/>
      <c r="D41" s="200"/>
      <c r="E41" s="166" t="str">
        <f>IFERROR((IF(сл_!C277&lt;&gt;" - ","Вярно","Въведете последователно вид, спецификация и диапазон за съответния актив!")),"ПОСЛЕДОВАТЕЛНО ВЪВЕДЕТЕ ВИД, СПЕЦИФИКАЦИЯ И ДИАПАЗОН ЗА СЪОТВЕТНИЯ АКТИВ!")</f>
        <v>Въведете последователно вид, спецификация и диапазон за съответния актив!</v>
      </c>
      <c r="F41" s="191" t="str">
        <f>IFERROR((VLOOKUP(C41,сл_!$D$78:$G$109,2,0)),"")</f>
        <v/>
      </c>
      <c r="G41" s="192" t="str">
        <f>IFERROR((VLOOKUP(C41,сл_!$D$78:$G$109,3,0)),"")</f>
        <v/>
      </c>
      <c r="H41" s="193" t="str">
        <f t="array" ref="H41">IFERROR(INDEX(сл_!$C$114:$E$174,MATCH(C41&amp;D41,сл_!$C$114:$C$174&amp;сл_!$D$114:$D$174,0),3),"")</f>
        <v/>
      </c>
      <c r="I41" s="192" t="str">
        <f>IFERROR((VLOOKUP(C41,сл_!$D$78:$G$109,4,0)),"")</f>
        <v/>
      </c>
      <c r="J41" s="202"/>
      <c r="K41" s="166" t="str">
        <f>IF(J41="","Очаква стойност в кол.9",IF(AND(J41&gt;=сл_!B471,J41&lt;=сл_!C471),"Вярно","Въведете брой от съответната  мерна единица"))</f>
        <v>Очаква стойност в кол.9</v>
      </c>
      <c r="L41" s="176">
        <f t="shared" si="0"/>
        <v>0</v>
      </c>
      <c r="M41" s="202"/>
      <c r="N41" s="176">
        <f t="shared" si="1"/>
        <v>0</v>
      </c>
    </row>
    <row r="42" spans="1:50" ht="76.5" x14ac:dyDescent="0.25">
      <c r="A42" s="58">
        <v>36</v>
      </c>
      <c r="B42" s="200" t="s">
        <v>312</v>
      </c>
      <c r="C42" s="200"/>
      <c r="D42" s="200"/>
      <c r="E42" s="166" t="str">
        <f>IFERROR((IF(сл_!C278&lt;&gt;" - ","Вярно","Въведете последователно вид, спецификация и диапазон за съответния актив!")),"ПОСЛЕДОВАТЕЛНО ВЪВЕДЕТЕ ВИД, СПЕЦИФИКАЦИЯ И ДИАПАЗОН ЗА СЪОТВЕТНИЯ АКТИВ!")</f>
        <v>Въведете последователно вид, спецификация и диапазон за съответния актив!</v>
      </c>
      <c r="F42" s="191" t="str">
        <f>IFERROR((VLOOKUP(C42,сл_!$D$78:$G$109,2,0)),"")</f>
        <v/>
      </c>
      <c r="G42" s="192" t="str">
        <f>IFERROR((VLOOKUP(C42,сл_!$D$78:$G$109,3,0)),"")</f>
        <v/>
      </c>
      <c r="H42" s="193" t="str">
        <f t="array" ref="H42">IFERROR(INDEX(сл_!$C$114:$E$174,MATCH(C42&amp;D42,сл_!$C$114:$C$174&amp;сл_!$D$114:$D$174,0),3),"")</f>
        <v/>
      </c>
      <c r="I42" s="192" t="str">
        <f>IFERROR((VLOOKUP(C42,сл_!$D$78:$G$109,4,0)),"")</f>
        <v/>
      </c>
      <c r="J42" s="202"/>
      <c r="K42" s="166" t="str">
        <f>IF(J42="","Очаква стойност в кол.9",IF(AND(J42&gt;=сл_!B472,J42&lt;=сл_!C472),"Вярно","Въведете брой от съответната  мерна единица"))</f>
        <v>Очаква стойност в кол.9</v>
      </c>
      <c r="L42" s="176">
        <f t="shared" si="0"/>
        <v>0</v>
      </c>
      <c r="M42" s="202"/>
      <c r="N42" s="176">
        <f t="shared" si="1"/>
        <v>0</v>
      </c>
    </row>
    <row r="43" spans="1:50" ht="76.5" x14ac:dyDescent="0.25">
      <c r="A43" s="58">
        <v>37</v>
      </c>
      <c r="B43" s="200" t="s">
        <v>312</v>
      </c>
      <c r="C43" s="200"/>
      <c r="D43" s="200"/>
      <c r="E43" s="166" t="str">
        <f>IFERROR((IF(сл_!C279&lt;&gt;" - ","Вярно","Въведете последователно вид, спецификация и диапазон за съответния актив!")),"ПОСЛЕДОВАТЕЛНО ВЪВЕДЕТЕ ВИД, СПЕЦИФИКАЦИЯ И ДИАПАЗОН ЗА СЪОТВЕТНИЯ АКТИВ!")</f>
        <v>Въведете последователно вид, спецификация и диапазон за съответния актив!</v>
      </c>
      <c r="F43" s="191" t="str">
        <f>IFERROR((VLOOKUP(C43,сл_!$D$78:$G$109,2,0)),"")</f>
        <v/>
      </c>
      <c r="G43" s="192" t="str">
        <f>IFERROR((VLOOKUP(C43,сл_!$D$78:$G$109,3,0)),"")</f>
        <v/>
      </c>
      <c r="H43" s="193" t="str">
        <f t="array" ref="H43">IFERROR(INDEX(сл_!$C$114:$E$174,MATCH(C43&amp;D43,сл_!$C$114:$C$174&amp;сл_!$D$114:$D$174,0),3),"")</f>
        <v/>
      </c>
      <c r="I43" s="192" t="str">
        <f>IFERROR((VLOOKUP(C43,сл_!$D$78:$G$109,4,0)),"")</f>
        <v/>
      </c>
      <c r="J43" s="202"/>
      <c r="K43" s="166" t="str">
        <f>IF(J43="","Очаква стойност в кол.9",IF(AND(J43&gt;=сл_!B473,J43&lt;=сл_!C473),"Вярно","Въведете брой от съответната  мерна единица"))</f>
        <v>Очаква стойност в кол.9</v>
      </c>
      <c r="L43" s="176">
        <f t="shared" si="0"/>
        <v>0</v>
      </c>
      <c r="M43" s="202"/>
      <c r="N43" s="176">
        <f t="shared" si="1"/>
        <v>0</v>
      </c>
    </row>
    <row r="44" spans="1:50" ht="76.5" x14ac:dyDescent="0.25">
      <c r="A44" s="58">
        <v>38</v>
      </c>
      <c r="B44" s="200" t="s">
        <v>312</v>
      </c>
      <c r="C44" s="200"/>
      <c r="D44" s="200"/>
      <c r="E44" s="166" t="str">
        <f>IFERROR((IF(сл_!C280&lt;&gt;" - ","Вярно","Въведете последователно вид, спецификация и диапазон за съответния актив!")),"ПОСЛЕДОВАТЕЛНО ВЪВЕДЕТЕ ВИД, СПЕЦИФИКАЦИЯ И ДИАПАЗОН ЗА СЪОТВЕТНИЯ АКТИВ!")</f>
        <v>Въведете последователно вид, спецификация и диапазон за съответния актив!</v>
      </c>
      <c r="F44" s="191" t="str">
        <f>IFERROR((VLOOKUP(C44,сл_!$D$78:$G$109,2,0)),"")</f>
        <v/>
      </c>
      <c r="G44" s="192" t="str">
        <f>IFERROR((VLOOKUP(C44,сл_!$D$78:$G$109,3,0)),"")</f>
        <v/>
      </c>
      <c r="H44" s="193" t="str">
        <f t="array" ref="H44">IFERROR(INDEX(сл_!$C$114:$E$174,MATCH(C44&amp;D44,сл_!$C$114:$C$174&amp;сл_!$D$114:$D$174,0),3),"")</f>
        <v/>
      </c>
      <c r="I44" s="192" t="str">
        <f>IFERROR((VLOOKUP(C44,сл_!$D$78:$G$109,4,0)),"")</f>
        <v/>
      </c>
      <c r="J44" s="202"/>
      <c r="K44" s="166" t="str">
        <f>IF(J44="","Очаква стойност в кол.9",IF(AND(J44&gt;=сл_!B474,J44&lt;=сл_!C474),"Вярно","Въведете брой от съответната  мерна единица"))</f>
        <v>Очаква стойност в кол.9</v>
      </c>
      <c r="L44" s="176">
        <f t="shared" si="0"/>
        <v>0</v>
      </c>
      <c r="M44" s="202"/>
      <c r="N44" s="176">
        <f t="shared" si="1"/>
        <v>0</v>
      </c>
    </row>
    <row r="45" spans="1:50" ht="76.5" x14ac:dyDescent="0.25">
      <c r="A45" s="58">
        <v>39</v>
      </c>
      <c r="B45" s="200" t="s">
        <v>312</v>
      </c>
      <c r="C45" s="200"/>
      <c r="D45" s="200"/>
      <c r="E45" s="166" t="str">
        <f>IFERROR((IF(сл_!C281&lt;&gt;" - ","Вярно","Въведете последователно вид, спецификация и диапазон за съответния актив!")),"ПОСЛЕДОВАТЕЛНО ВЪВЕДЕТЕ ВИД, СПЕЦИФИКАЦИЯ И ДИАПАЗОН ЗА СЪОТВЕТНИЯ АКТИВ!")</f>
        <v>Въведете последователно вид, спецификация и диапазон за съответния актив!</v>
      </c>
      <c r="F45" s="191" t="str">
        <f>IFERROR((VLOOKUP(C45,сл_!$D$78:$G$109,2,0)),"")</f>
        <v/>
      </c>
      <c r="G45" s="192" t="str">
        <f>IFERROR((VLOOKUP(C45,сл_!$D$78:$G$109,3,0)),"")</f>
        <v/>
      </c>
      <c r="H45" s="193" t="str">
        <f t="array" ref="H45">IFERROR(INDEX(сл_!$C$114:$E$174,MATCH(C45&amp;D45,сл_!$C$114:$C$174&amp;сл_!$D$114:$D$174,0),3),"")</f>
        <v/>
      </c>
      <c r="I45" s="192" t="str">
        <f>IFERROR((VLOOKUP(C45,сл_!$D$78:$G$109,4,0)),"")</f>
        <v/>
      </c>
      <c r="J45" s="202"/>
      <c r="K45" s="166" t="str">
        <f>IF(J45="","Очаква стойност в кол.9",IF(AND(J45&gt;=сл_!B475,J45&lt;=сл_!C475),"Вярно","Въведете брой от съответната  мерна единица"))</f>
        <v>Очаква стойност в кол.9</v>
      </c>
      <c r="L45" s="176">
        <f t="shared" si="0"/>
        <v>0</v>
      </c>
      <c r="M45" s="202"/>
      <c r="N45" s="176">
        <f t="shared" si="1"/>
        <v>0</v>
      </c>
    </row>
    <row r="46" spans="1:50" ht="76.5" x14ac:dyDescent="0.25">
      <c r="A46" s="58">
        <v>40</v>
      </c>
      <c r="B46" s="200" t="s">
        <v>312</v>
      </c>
      <c r="C46" s="200"/>
      <c r="D46" s="200"/>
      <c r="E46" s="166" t="str">
        <f>IFERROR((IF(сл_!C282&lt;&gt;" - ","Вярно","Въведете последователно вид, спецификация и диапазон за съответния актив!")),"ПОСЛЕДОВАТЕЛНО ВЪВЕДЕТЕ ВИД, СПЕЦИФИКАЦИЯ И ДИАПАЗОН ЗА СЪОТВЕТНИЯ АКТИВ!")</f>
        <v>Въведете последователно вид, спецификация и диапазон за съответния актив!</v>
      </c>
      <c r="F46" s="191" t="str">
        <f>IFERROR((VLOOKUP(C46,сл_!$D$78:$G$109,2,0)),"")</f>
        <v/>
      </c>
      <c r="G46" s="192" t="str">
        <f>IFERROR((VLOOKUP(C46,сл_!$D$78:$G$109,3,0)),"")</f>
        <v/>
      </c>
      <c r="H46" s="193" t="str">
        <f t="array" ref="H46">IFERROR(INDEX(сл_!$C$114:$E$174,MATCH(C46&amp;D46,сл_!$C$114:$C$174&amp;сл_!$D$114:$D$174,0),3),"")</f>
        <v/>
      </c>
      <c r="I46" s="192" t="str">
        <f>IFERROR((VLOOKUP(C46,сл_!$D$78:$G$109,4,0)),"")</f>
        <v/>
      </c>
      <c r="J46" s="202"/>
      <c r="K46" s="166" t="str">
        <f>IF(J46="","Очаква стойност в кол.9",IF(AND(J46&gt;=сл_!B476,J46&lt;=сл_!C476),"Вярно","Въведете брой от съответната  мерна единица"))</f>
        <v>Очаква стойност в кол.9</v>
      </c>
      <c r="L46" s="176">
        <f t="shared" si="0"/>
        <v>0</v>
      </c>
      <c r="M46" s="202"/>
      <c r="N46" s="176">
        <f t="shared" si="1"/>
        <v>0</v>
      </c>
    </row>
    <row r="47" spans="1:50" x14ac:dyDescent="0.25"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</row>
    <row r="48" spans="1:50" x14ac:dyDescent="0.25">
      <c r="B48" s="194" t="s">
        <v>954</v>
      </c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</row>
    <row r="49" spans="2:14" ht="38.25" customHeight="1" x14ac:dyDescent="0.25">
      <c r="B49" s="225" t="s">
        <v>955</v>
      </c>
      <c r="C49" s="195" t="s">
        <v>401</v>
      </c>
      <c r="D49" s="216" t="s">
        <v>402</v>
      </c>
      <c r="E49" s="216"/>
      <c r="F49" s="216"/>
      <c r="G49" s="226" t="s">
        <v>956</v>
      </c>
      <c r="H49" s="226"/>
      <c r="I49" s="226"/>
      <c r="J49" s="226"/>
      <c r="K49" s="226"/>
      <c r="L49" s="226"/>
      <c r="M49" s="226"/>
      <c r="N49" s="184" t="s">
        <v>400</v>
      </c>
    </row>
    <row r="50" spans="2:14" ht="63" customHeight="1" x14ac:dyDescent="0.25">
      <c r="B50" s="225"/>
      <c r="C50" s="203" t="s">
        <v>444</v>
      </c>
      <c r="D50" s="212" t="s">
        <v>586</v>
      </c>
      <c r="E50" s="212"/>
      <c r="F50" s="197" t="str">
        <f>IFERROR((IF(Списъци!D59&lt;&gt;" - ","Вярно","Въведете последователно Област и Община!")),"ПОСЛЕДОВАТЕЛНО ВЪВЕДЕТЕ ОБЛАСТ И ОБЩИНА!")</f>
        <v>Вярно</v>
      </c>
      <c r="G50" s="213" t="s">
        <v>976</v>
      </c>
      <c r="H50" s="214"/>
      <c r="I50" s="214"/>
      <c r="J50" s="214"/>
      <c r="K50" s="214"/>
      <c r="L50" s="214"/>
      <c r="M50" s="215"/>
      <c r="N50" s="196">
        <f>IF(AND(F50="ВЯРНО",G51=" "),SUM(N7:N46),"ВЪВЕДЕТЕ ОБЛАСТ, ОБЩИНА, НАСЕЛЕНО МЯСТО И АДРЕС НА ИЗПЪЛНЕНИЕ!")</f>
        <v>136358.5</v>
      </c>
    </row>
    <row r="51" spans="2:14" x14ac:dyDescent="0.25">
      <c r="G51" s="217" t="str">
        <f>IF(LEN(G50)=0,"Въведете Населено място и адрес на изпълнение!"," ")</f>
        <v xml:space="preserve"> </v>
      </c>
      <c r="H51" s="218"/>
      <c r="I51" s="218"/>
      <c r="J51" s="218"/>
      <c r="K51" s="218"/>
      <c r="L51" s="218"/>
      <c r="M51" s="219"/>
    </row>
  </sheetData>
  <sheetProtection password="F115" sheet="1" objects="1" scenarios="1" selectLockedCells="1"/>
  <protectedRanges>
    <protectedRange sqref="M7:M46" name="Въвеждане12"/>
    <protectedRange sqref="J7:J46" name="Въвеждане9"/>
    <protectedRange sqref="B7:D46" name="Въвеждане123"/>
  </protectedRanges>
  <mergeCells count="12">
    <mergeCell ref="D50:E50"/>
    <mergeCell ref="G50:M50"/>
    <mergeCell ref="D49:F49"/>
    <mergeCell ref="G51:M51"/>
    <mergeCell ref="B4:E4"/>
    <mergeCell ref="F4:I4"/>
    <mergeCell ref="J4:K4"/>
    <mergeCell ref="L4:M4"/>
    <mergeCell ref="F5:G5"/>
    <mergeCell ref="H5:I5"/>
    <mergeCell ref="B49:B50"/>
    <mergeCell ref="G49:M49"/>
  </mergeCells>
  <conditionalFormatting sqref="E7:E46">
    <cfRule type="expression" dxfId="3" priority="5">
      <formula>E7="ПОСЛЕДОВАТЕЛНО ВЪВЕДЕТЕ ВИД, СПЕЦИФИКАЦИЯ И ДИАПАЗОН ЗА СЪОТВЕТНИЯ АКТИВ!"</formula>
    </cfRule>
  </conditionalFormatting>
  <conditionalFormatting sqref="K7:K46">
    <cfRule type="expression" dxfId="2" priority="1">
      <formula>K7="Въведете брой от съответната  мерна единица"</formula>
    </cfRule>
  </conditionalFormatting>
  <dataValidations xWindow="320" yWindow="688" count="7">
    <dataValidation type="custom" allowBlank="1" showInputMessage="1" showErrorMessage="1" errorTitle="ГРЕШКА!" error="Поставете положително число!" promptTitle="ВАЖНО!" prompt="Поставете положително число." sqref="M7:M46 J7:J46">
      <formula1>IF(J7&lt;0,0,J7)</formula1>
    </dataValidation>
    <dataValidation type="custom" allowBlank="1" showInputMessage="1" showErrorMessage="1" promptTitle="Внимание!" prompt="Общата стойност на разходите за всички активи, включени във всяко отделно Приложение 4.2, следва да бъде посочена на отделен бюджетен ред в раздел „Бюджет“ на Формуляра за кандидатстване." sqref="N50">
      <formula1>IF(AND(N50&gt;1,P44&lt;1000000),TRUE, FALSE)</formula1>
    </dataValidation>
    <dataValidation type="list" allowBlank="1" showInputMessage="1" showErrorMessage="1" promptTitle="Внимание!" prompt="Изберете  актив от падащото меню." sqref="B7:B46">
      <formula1>сдмо1</formula1>
    </dataValidation>
    <dataValidation type="list" allowBlank="1" showInputMessage="1" showErrorMessage="1" promptTitle="Внимание!" prompt="Изберете спецификация за избрания актив от падащото меню." sqref="C7:C46">
      <formula1>INDIRECT(B7)</formula1>
    </dataValidation>
    <dataValidation type="list" allowBlank="1" showInputMessage="1" showErrorMessage="1" promptTitle="Внимание!" prompt="Изберете Диапазон/Вид за избрания актив от падащото меню." sqref="D7:D46">
      <formula1>INDIRECT(C7)</formula1>
    </dataValidation>
    <dataValidation type="list" allowBlank="1" showInputMessage="1" showErrorMessage="1" promptTitle="Внимание" prompt="Въведете Община от падащото меню." sqref="D50:E50">
      <formula1>INDIRECT(C50)</formula1>
    </dataValidation>
    <dataValidation type="custom" showInputMessage="1" showErrorMessage="1" errorTitle="Внимание" error="Въведете адрес" promptTitle="Внимание" prompt="Въведете Населено място и точен адрес предвиден за реализиране на инвестицията." sqref="G50:M50">
      <formula1>LEN(G50)&gt;0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xWindow="320" yWindow="688" count="1">
        <x14:dataValidation type="list" allowBlank="1" showInputMessage="1" showErrorMessage="1" promptTitle="Внимание" prompt="Въведете Област от падащото меню.">
          <x14:formula1>
            <xm:f>Списъци!$B$3:$B$31</xm:f>
          </x14:formula1>
          <xm:sqref>C50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G14"/>
  <sheetViews>
    <sheetView workbookViewId="0">
      <selection activeCell="D1" sqref="D1:E1"/>
    </sheetView>
  </sheetViews>
  <sheetFormatPr defaultColWidth="8.85546875" defaultRowHeight="15" x14ac:dyDescent="0.25"/>
  <cols>
    <col min="1" max="2" width="36.85546875" customWidth="1"/>
    <col min="3" max="3" width="11.42578125" customWidth="1"/>
    <col min="4" max="4" width="88.7109375" customWidth="1"/>
    <col min="5" max="5" width="36.42578125" customWidth="1"/>
    <col min="6" max="6" width="6.42578125" customWidth="1"/>
    <col min="7" max="7" width="10.42578125" customWidth="1"/>
  </cols>
  <sheetData>
    <row r="1" spans="1:7" ht="18.75" customHeight="1" x14ac:dyDescent="0.3">
      <c r="A1" s="232" t="s">
        <v>99</v>
      </c>
      <c r="B1" s="232"/>
      <c r="C1" s="14"/>
      <c r="D1" s="229" t="s">
        <v>0</v>
      </c>
      <c r="E1" s="230"/>
      <c r="G1" s="227" t="s">
        <v>959</v>
      </c>
    </row>
    <row r="2" spans="1:7" ht="18.75" x14ac:dyDescent="0.3">
      <c r="A2" s="20" t="s">
        <v>135</v>
      </c>
      <c r="B2" s="20" t="s">
        <v>101</v>
      </c>
      <c r="C2" s="14"/>
      <c r="D2" s="259" t="s">
        <v>136</v>
      </c>
      <c r="E2" s="260"/>
      <c r="G2" s="235"/>
    </row>
    <row r="3" spans="1:7" ht="19.5" thickBot="1" x14ac:dyDescent="0.35">
      <c r="A3" s="20" t="s">
        <v>103</v>
      </c>
      <c r="B3" s="20" t="s">
        <v>104</v>
      </c>
      <c r="C3" s="14"/>
      <c r="D3" s="27" t="s">
        <v>249</v>
      </c>
      <c r="E3" s="2" t="s">
        <v>137</v>
      </c>
      <c r="G3" s="228"/>
    </row>
    <row r="4" spans="1:7" ht="18.75" x14ac:dyDescent="0.3">
      <c r="A4" s="242" t="s">
        <v>319</v>
      </c>
      <c r="B4" s="243"/>
      <c r="C4" s="14"/>
      <c r="D4" s="3" t="s">
        <v>250</v>
      </c>
      <c r="E4" s="2" t="s">
        <v>138</v>
      </c>
    </row>
    <row r="5" spans="1:7" ht="18.75" x14ac:dyDescent="0.3">
      <c r="A5" s="24" t="s">
        <v>260</v>
      </c>
      <c r="B5" s="22">
        <v>399.28</v>
      </c>
      <c r="C5" s="14"/>
      <c r="D5" s="3" t="s">
        <v>139</v>
      </c>
      <c r="E5" s="2" t="s">
        <v>140</v>
      </c>
    </row>
    <row r="6" spans="1:7" ht="18.75" x14ac:dyDescent="0.3">
      <c r="A6" s="24" t="s">
        <v>261</v>
      </c>
      <c r="B6" s="22">
        <v>971.7</v>
      </c>
      <c r="C6" s="14"/>
      <c r="D6" s="1" t="s">
        <v>141</v>
      </c>
      <c r="E6" s="2" t="s">
        <v>142</v>
      </c>
    </row>
    <row r="7" spans="1:7" ht="18.75" x14ac:dyDescent="0.3">
      <c r="C7" s="14"/>
      <c r="D7" s="1" t="s">
        <v>143</v>
      </c>
      <c r="E7" s="2"/>
    </row>
    <row r="8" spans="1:7" ht="18.75" x14ac:dyDescent="0.3">
      <c r="C8" s="14"/>
      <c r="D8" s="5" t="s">
        <v>144</v>
      </c>
      <c r="E8" s="2"/>
    </row>
    <row r="9" spans="1:7" ht="18.75" x14ac:dyDescent="0.3">
      <c r="C9" s="14"/>
      <c r="D9" s="1" t="s">
        <v>145</v>
      </c>
      <c r="E9" s="2"/>
    </row>
    <row r="10" spans="1:7" ht="18.75" x14ac:dyDescent="0.3">
      <c r="C10" s="14"/>
      <c r="D10" s="1" t="s">
        <v>146</v>
      </c>
      <c r="E10" s="2"/>
    </row>
    <row r="11" spans="1:7" ht="18.75" x14ac:dyDescent="0.3">
      <c r="C11" s="14"/>
      <c r="D11" s="1" t="s">
        <v>147</v>
      </c>
      <c r="E11" s="2"/>
    </row>
    <row r="14" spans="1:7" ht="18.75" x14ac:dyDescent="0.25">
      <c r="D14" s="28"/>
    </row>
  </sheetData>
  <sheetProtection password="F115" sheet="1" objects="1" scenarios="1"/>
  <mergeCells count="5">
    <mergeCell ref="A1:B1"/>
    <mergeCell ref="D1:E1"/>
    <mergeCell ref="D2:E2"/>
    <mergeCell ref="A4:B4"/>
    <mergeCell ref="G1:G3"/>
  </mergeCells>
  <hyperlinks>
    <hyperlink ref="G1:G2" location="СПИСЪК!A1" display="КЪМ СПИСЪК С АКТИВИ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G30"/>
  <sheetViews>
    <sheetView zoomScale="90" zoomScaleNormal="90" workbookViewId="0">
      <selection activeCell="D1" sqref="D1:E1"/>
    </sheetView>
  </sheetViews>
  <sheetFormatPr defaultColWidth="8.85546875" defaultRowHeight="15" x14ac:dyDescent="0.25"/>
  <cols>
    <col min="1" max="1" width="62.85546875" customWidth="1"/>
    <col min="2" max="2" width="38.42578125" customWidth="1"/>
    <col min="3" max="3" width="6.85546875" customWidth="1"/>
    <col min="4" max="4" width="104.42578125" customWidth="1"/>
    <col min="5" max="5" width="32.42578125" customWidth="1"/>
    <col min="6" max="6" width="6.140625" customWidth="1"/>
    <col min="7" max="7" width="10.7109375" customWidth="1"/>
  </cols>
  <sheetData>
    <row r="1" spans="1:7" ht="18.75" customHeight="1" x14ac:dyDescent="0.25">
      <c r="A1" s="232" t="s">
        <v>204</v>
      </c>
      <c r="B1" s="232"/>
      <c r="D1" s="229" t="s">
        <v>0</v>
      </c>
      <c r="E1" s="230"/>
      <c r="G1" s="227" t="s">
        <v>959</v>
      </c>
    </row>
    <row r="2" spans="1:7" ht="18.75" x14ac:dyDescent="0.25">
      <c r="A2" s="20" t="s">
        <v>205</v>
      </c>
      <c r="B2" s="20" t="s">
        <v>101</v>
      </c>
      <c r="D2" s="5" t="s">
        <v>27</v>
      </c>
      <c r="E2" s="2" t="s">
        <v>28</v>
      </c>
      <c r="G2" s="235"/>
    </row>
    <row r="3" spans="1:7" ht="22.5" customHeight="1" thickBot="1" x14ac:dyDescent="0.3">
      <c r="A3" s="20" t="s">
        <v>103</v>
      </c>
      <c r="B3" s="20" t="s">
        <v>104</v>
      </c>
      <c r="D3" s="5" t="s">
        <v>251</v>
      </c>
      <c r="E3" s="2" t="s">
        <v>29</v>
      </c>
      <c r="G3" s="228"/>
    </row>
    <row r="4" spans="1:7" ht="22.5" customHeight="1" x14ac:dyDescent="0.25">
      <c r="A4" s="24" t="s">
        <v>262</v>
      </c>
      <c r="B4" s="22">
        <v>1736.86</v>
      </c>
      <c r="D4" s="1" t="s">
        <v>30</v>
      </c>
      <c r="E4" s="2" t="s">
        <v>31</v>
      </c>
    </row>
    <row r="5" spans="1:7" ht="18.75" x14ac:dyDescent="0.25">
      <c r="A5" s="24" t="s">
        <v>207</v>
      </c>
      <c r="B5" s="22">
        <v>1068.71</v>
      </c>
      <c r="D5" s="1" t="s">
        <v>32</v>
      </c>
      <c r="E5" s="2" t="s">
        <v>33</v>
      </c>
    </row>
    <row r="6" spans="1:7" ht="18.75" x14ac:dyDescent="0.25">
      <c r="D6" s="10" t="s">
        <v>34</v>
      </c>
      <c r="E6" s="2"/>
    </row>
    <row r="7" spans="1:7" ht="18.75" x14ac:dyDescent="0.25">
      <c r="A7" s="232" t="s">
        <v>208</v>
      </c>
      <c r="B7" s="232"/>
      <c r="D7" s="3" t="s">
        <v>253</v>
      </c>
      <c r="E7" s="2" t="s">
        <v>35</v>
      </c>
    </row>
    <row r="8" spans="1:7" ht="18.75" customHeight="1" x14ac:dyDescent="0.25">
      <c r="A8" s="20" t="s">
        <v>205</v>
      </c>
      <c r="B8" s="20" t="s">
        <v>101</v>
      </c>
      <c r="D8" s="3" t="s">
        <v>36</v>
      </c>
      <c r="E8" s="2" t="s">
        <v>37</v>
      </c>
    </row>
    <row r="9" spans="1:7" ht="18.75" x14ac:dyDescent="0.25">
      <c r="A9" s="20" t="s">
        <v>103</v>
      </c>
      <c r="B9" s="20" t="s">
        <v>104</v>
      </c>
      <c r="D9" s="10" t="s">
        <v>38</v>
      </c>
      <c r="E9" s="2"/>
    </row>
    <row r="10" spans="1:7" ht="18.75" x14ac:dyDescent="0.25">
      <c r="A10" s="24" t="s">
        <v>269</v>
      </c>
      <c r="B10" s="22">
        <v>3966.72</v>
      </c>
      <c r="D10" s="3" t="s">
        <v>252</v>
      </c>
      <c r="E10" s="2" t="s">
        <v>39</v>
      </c>
    </row>
    <row r="11" spans="1:7" ht="18.75" x14ac:dyDescent="0.25">
      <c r="A11" s="24" t="s">
        <v>263</v>
      </c>
      <c r="B11" s="22">
        <v>2212.9699999999998</v>
      </c>
      <c r="D11" s="3" t="s">
        <v>40</v>
      </c>
      <c r="E11" s="2" t="s">
        <v>41</v>
      </c>
    </row>
    <row r="12" spans="1:7" ht="18.75" x14ac:dyDescent="0.25">
      <c r="A12" s="24" t="s">
        <v>207</v>
      </c>
      <c r="B12" s="22">
        <v>1321.8</v>
      </c>
      <c r="D12" s="10" t="s">
        <v>42</v>
      </c>
      <c r="E12" s="2"/>
    </row>
    <row r="13" spans="1:7" ht="18.75" x14ac:dyDescent="0.25">
      <c r="D13" s="3" t="s">
        <v>252</v>
      </c>
      <c r="E13" s="2" t="s">
        <v>35</v>
      </c>
    </row>
    <row r="14" spans="1:7" ht="18.75" x14ac:dyDescent="0.25">
      <c r="A14" s="232" t="s">
        <v>209</v>
      </c>
      <c r="B14" s="232"/>
      <c r="D14" s="3" t="s">
        <v>40</v>
      </c>
      <c r="E14" s="2" t="s">
        <v>43</v>
      </c>
    </row>
    <row r="15" spans="1:7" ht="18.75" customHeight="1" x14ac:dyDescent="0.25">
      <c r="A15" s="20" t="s">
        <v>205</v>
      </c>
      <c r="B15" s="20" t="s">
        <v>101</v>
      </c>
      <c r="D15" s="10" t="s">
        <v>44</v>
      </c>
      <c r="E15" s="2"/>
    </row>
    <row r="16" spans="1:7" ht="18.75" x14ac:dyDescent="0.25">
      <c r="A16" s="20" t="s">
        <v>103</v>
      </c>
      <c r="B16" s="20" t="s">
        <v>104</v>
      </c>
      <c r="D16" s="3" t="s">
        <v>252</v>
      </c>
      <c r="E16" s="2" t="s">
        <v>37</v>
      </c>
    </row>
    <row r="17" spans="1:5" ht="18.75" x14ac:dyDescent="0.25">
      <c r="A17" s="24" t="s">
        <v>269</v>
      </c>
      <c r="B17" s="22">
        <v>4240.01</v>
      </c>
      <c r="D17" s="3" t="s">
        <v>40</v>
      </c>
      <c r="E17" s="2" t="s">
        <v>45</v>
      </c>
    </row>
    <row r="18" spans="1:5" ht="18.75" x14ac:dyDescent="0.25">
      <c r="A18" s="24" t="s">
        <v>206</v>
      </c>
      <c r="B18" s="22">
        <v>2372.27</v>
      </c>
    </row>
    <row r="20" spans="1:5" ht="18.75" x14ac:dyDescent="0.25">
      <c r="A20" s="232" t="s">
        <v>210</v>
      </c>
      <c r="B20" s="232"/>
    </row>
    <row r="21" spans="1:5" ht="18.75" x14ac:dyDescent="0.25">
      <c r="A21" s="20" t="s">
        <v>205</v>
      </c>
      <c r="B21" s="20" t="s">
        <v>101</v>
      </c>
    </row>
    <row r="22" spans="1:5" ht="18.75" x14ac:dyDescent="0.25">
      <c r="A22" s="20" t="s">
        <v>103</v>
      </c>
      <c r="B22" s="20" t="s">
        <v>104</v>
      </c>
    </row>
    <row r="23" spans="1:5" ht="18.75" x14ac:dyDescent="0.25">
      <c r="A23" s="24" t="s">
        <v>269</v>
      </c>
      <c r="B23" s="22">
        <v>4802.75</v>
      </c>
    </row>
    <row r="24" spans="1:5" ht="18.75" x14ac:dyDescent="0.25">
      <c r="A24" s="24" t="s">
        <v>263</v>
      </c>
      <c r="B24" s="22">
        <v>2795.68</v>
      </c>
    </row>
    <row r="25" spans="1:5" ht="18.75" x14ac:dyDescent="0.25">
      <c r="A25" s="24" t="s">
        <v>207</v>
      </c>
      <c r="B25" s="22">
        <v>1703</v>
      </c>
    </row>
    <row r="27" spans="1:5" ht="18.75" x14ac:dyDescent="0.25">
      <c r="A27" s="232" t="s">
        <v>211</v>
      </c>
      <c r="B27" s="232"/>
    </row>
    <row r="28" spans="1:5" ht="18.75" x14ac:dyDescent="0.25">
      <c r="A28" s="20" t="s">
        <v>973</v>
      </c>
      <c r="B28" s="20" t="s">
        <v>101</v>
      </c>
    </row>
    <row r="29" spans="1:5" ht="18.75" x14ac:dyDescent="0.25">
      <c r="A29" s="20" t="s">
        <v>212</v>
      </c>
      <c r="B29" s="20" t="s">
        <v>213</v>
      </c>
    </row>
    <row r="30" spans="1:5" ht="18.75" x14ac:dyDescent="0.25">
      <c r="A30" s="24" t="s">
        <v>240</v>
      </c>
      <c r="B30" s="22">
        <v>4.2699999999999996</v>
      </c>
    </row>
  </sheetData>
  <sheetProtection password="F115" sheet="1" objects="1" scenarios="1"/>
  <mergeCells count="7">
    <mergeCell ref="G1:G3"/>
    <mergeCell ref="A27:B27"/>
    <mergeCell ref="D1:E1"/>
    <mergeCell ref="A1:B1"/>
    <mergeCell ref="A7:B7"/>
    <mergeCell ref="A14:B14"/>
    <mergeCell ref="A20:B20"/>
  </mergeCells>
  <hyperlinks>
    <hyperlink ref="G1:G2" location="СПИСЪК!A1" display="КЪМ СПИСЪК С АКТИВИ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G13"/>
  <sheetViews>
    <sheetView workbookViewId="0">
      <selection activeCell="D1" sqref="D1:E1"/>
    </sheetView>
  </sheetViews>
  <sheetFormatPr defaultColWidth="8.85546875" defaultRowHeight="15" x14ac:dyDescent="0.25"/>
  <cols>
    <col min="1" max="1" width="47.42578125" customWidth="1"/>
    <col min="2" max="2" width="30" customWidth="1"/>
    <col min="3" max="3" width="4.7109375" customWidth="1"/>
    <col min="4" max="4" width="77.42578125" customWidth="1"/>
    <col min="5" max="5" width="69.28515625" customWidth="1"/>
    <col min="6" max="6" width="6.7109375" customWidth="1"/>
    <col min="7" max="7" width="11.42578125" customWidth="1"/>
  </cols>
  <sheetData>
    <row r="1" spans="1:7" ht="24" customHeight="1" x14ac:dyDescent="0.3">
      <c r="A1" s="232" t="s">
        <v>99</v>
      </c>
      <c r="B1" s="232"/>
      <c r="C1" s="14"/>
      <c r="D1" s="229" t="s">
        <v>0</v>
      </c>
      <c r="E1" s="230"/>
      <c r="G1" s="227" t="s">
        <v>959</v>
      </c>
    </row>
    <row r="2" spans="1:7" ht="24" customHeight="1" x14ac:dyDescent="0.3">
      <c r="A2" s="20"/>
      <c r="B2" s="20" t="s">
        <v>101</v>
      </c>
      <c r="C2" s="14"/>
      <c r="D2" s="1" t="s">
        <v>178</v>
      </c>
      <c r="E2" s="2" t="s">
        <v>179</v>
      </c>
      <c r="G2" s="235"/>
    </row>
    <row r="3" spans="1:7" ht="19.5" thickBot="1" x14ac:dyDescent="0.35">
      <c r="A3" s="20" t="s">
        <v>372</v>
      </c>
      <c r="B3" s="20" t="s">
        <v>969</v>
      </c>
      <c r="C3" s="14"/>
      <c r="D3" s="229" t="s">
        <v>181</v>
      </c>
      <c r="E3" s="230"/>
      <c r="G3" s="228"/>
    </row>
    <row r="4" spans="1:7" ht="18.75" customHeight="1" x14ac:dyDescent="0.3">
      <c r="A4" s="242" t="s">
        <v>322</v>
      </c>
      <c r="B4" s="243"/>
      <c r="C4" s="14"/>
      <c r="D4" s="261" t="s">
        <v>182</v>
      </c>
      <c r="E4" s="262"/>
    </row>
    <row r="5" spans="1:7" ht="18.75" x14ac:dyDescent="0.3">
      <c r="A5" s="24" t="s">
        <v>971</v>
      </c>
      <c r="B5" s="22">
        <v>20795.62</v>
      </c>
      <c r="C5" s="14"/>
      <c r="D5" s="263"/>
      <c r="E5" s="264"/>
    </row>
    <row r="6" spans="1:7" ht="27.75" customHeight="1" x14ac:dyDescent="0.3">
      <c r="C6" s="14"/>
      <c r="D6" s="265"/>
      <c r="E6" s="266"/>
    </row>
    <row r="7" spans="1:7" ht="45.75" customHeight="1" x14ac:dyDescent="0.3">
      <c r="C7" s="14"/>
      <c r="D7" s="267" t="s">
        <v>183</v>
      </c>
      <c r="E7" s="268"/>
    </row>
    <row r="8" spans="1:7" ht="47.25" customHeight="1" x14ac:dyDescent="0.3">
      <c r="C8" s="14"/>
      <c r="D8" s="267" t="s">
        <v>184</v>
      </c>
      <c r="E8" s="268"/>
    </row>
    <row r="9" spans="1:7" ht="23.25" customHeight="1" x14ac:dyDescent="0.3">
      <c r="C9" s="14"/>
      <c r="D9" s="267" t="s">
        <v>185</v>
      </c>
      <c r="E9" s="268"/>
    </row>
    <row r="10" spans="1:7" ht="28.5" customHeight="1" x14ac:dyDescent="0.25">
      <c r="D10" s="267" t="s">
        <v>186</v>
      </c>
      <c r="E10" s="268"/>
    </row>
    <row r="11" spans="1:7" ht="78.75" customHeight="1" x14ac:dyDescent="0.25">
      <c r="D11" s="267" t="s">
        <v>187</v>
      </c>
      <c r="E11" s="268"/>
    </row>
    <row r="12" spans="1:7" ht="22.5" customHeight="1" x14ac:dyDescent="0.25">
      <c r="D12" s="267" t="s">
        <v>188</v>
      </c>
      <c r="E12" s="268"/>
    </row>
    <row r="13" spans="1:7" ht="21.75" customHeight="1" x14ac:dyDescent="0.25">
      <c r="D13" s="267" t="s">
        <v>189</v>
      </c>
      <c r="E13" s="268"/>
    </row>
  </sheetData>
  <sheetProtection password="F115" sheet="1" objects="1" scenarios="1"/>
  <mergeCells count="13">
    <mergeCell ref="D12:E12"/>
    <mergeCell ref="D13:E13"/>
    <mergeCell ref="D8:E8"/>
    <mergeCell ref="A1:B1"/>
    <mergeCell ref="D1:E1"/>
    <mergeCell ref="D3:E3"/>
    <mergeCell ref="D7:E7"/>
    <mergeCell ref="A4:B4"/>
    <mergeCell ref="G1:G3"/>
    <mergeCell ref="D4:E6"/>
    <mergeCell ref="D9:E9"/>
    <mergeCell ref="D10:E10"/>
    <mergeCell ref="D11:E11"/>
  </mergeCells>
  <hyperlinks>
    <hyperlink ref="G1:G2" location="СПИСЪК!A1" display="КЪМ СПИСЪК С АКТИВИ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G8"/>
  <sheetViews>
    <sheetView workbookViewId="0">
      <selection activeCell="D1" sqref="D1:E1"/>
    </sheetView>
  </sheetViews>
  <sheetFormatPr defaultColWidth="8.85546875" defaultRowHeight="15" x14ac:dyDescent="0.25"/>
  <cols>
    <col min="1" max="1" width="60.85546875" customWidth="1"/>
    <col min="2" max="2" width="32.85546875" customWidth="1"/>
    <col min="4" max="4" width="59.42578125" customWidth="1"/>
    <col min="5" max="5" width="40.7109375" customWidth="1"/>
    <col min="6" max="6" width="6.140625" customWidth="1"/>
    <col min="7" max="7" width="9.85546875" customWidth="1"/>
  </cols>
  <sheetData>
    <row r="1" spans="1:7" ht="30.75" customHeight="1" x14ac:dyDescent="0.25">
      <c r="A1" s="232" t="s">
        <v>214</v>
      </c>
      <c r="B1" s="232"/>
      <c r="D1" s="229" t="s">
        <v>0</v>
      </c>
      <c r="E1" s="230"/>
      <c r="G1" s="227" t="s">
        <v>959</v>
      </c>
    </row>
    <row r="2" spans="1:7" ht="38.25" customHeight="1" thickBot="1" x14ac:dyDescent="0.3">
      <c r="A2" s="20" t="s">
        <v>215</v>
      </c>
      <c r="B2" s="20" t="s">
        <v>101</v>
      </c>
      <c r="D2" s="275" t="s">
        <v>961</v>
      </c>
      <c r="E2" s="276"/>
      <c r="G2" s="228"/>
    </row>
    <row r="3" spans="1:7" ht="18.75" customHeight="1" x14ac:dyDescent="0.25">
      <c r="A3" s="20" t="s">
        <v>103</v>
      </c>
      <c r="B3" s="20" t="s">
        <v>104</v>
      </c>
      <c r="D3" s="272" t="s">
        <v>46</v>
      </c>
      <c r="E3" s="269" t="s">
        <v>960</v>
      </c>
    </row>
    <row r="4" spans="1:7" ht="24" customHeight="1" x14ac:dyDescent="0.25">
      <c r="A4" s="24" t="s">
        <v>269</v>
      </c>
      <c r="B4" s="22">
        <v>1324.05</v>
      </c>
      <c r="D4" s="273"/>
      <c r="E4" s="270"/>
    </row>
    <row r="5" spans="1:7" ht="24" customHeight="1" x14ac:dyDescent="0.25">
      <c r="A5" s="24" t="s">
        <v>263</v>
      </c>
      <c r="B5" s="22">
        <v>775.41</v>
      </c>
      <c r="D5" s="273"/>
      <c r="E5" s="270"/>
    </row>
    <row r="6" spans="1:7" ht="24" customHeight="1" x14ac:dyDescent="0.25">
      <c r="A6" s="24" t="s">
        <v>207</v>
      </c>
      <c r="B6" s="22">
        <v>258.23</v>
      </c>
      <c r="D6" s="274"/>
      <c r="E6" s="271"/>
    </row>
    <row r="7" spans="1:7" ht="18.75" x14ac:dyDescent="0.25">
      <c r="D7" s="3" t="s">
        <v>47</v>
      </c>
      <c r="E7" s="2" t="s">
        <v>48</v>
      </c>
    </row>
    <row r="8" spans="1:7" ht="37.5" x14ac:dyDescent="0.25">
      <c r="D8" s="4" t="s">
        <v>49</v>
      </c>
      <c r="E8" s="2" t="s">
        <v>50</v>
      </c>
    </row>
  </sheetData>
  <sheetProtection password="F115" sheet="1" objects="1" scenarios="1"/>
  <mergeCells count="6">
    <mergeCell ref="D1:E1"/>
    <mergeCell ref="A1:B1"/>
    <mergeCell ref="G1:G2"/>
    <mergeCell ref="E3:E6"/>
    <mergeCell ref="D3:D6"/>
    <mergeCell ref="D2:E2"/>
  </mergeCells>
  <hyperlinks>
    <hyperlink ref="G1:G2" location="СПИСЪК!A1" display="КЪМ СПИСЪК С АКТИВИ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I27"/>
  <sheetViews>
    <sheetView zoomScale="85" zoomScaleNormal="85" workbookViewId="0">
      <selection activeCell="D1" sqref="D1:G1"/>
    </sheetView>
  </sheetViews>
  <sheetFormatPr defaultColWidth="8.85546875" defaultRowHeight="15" x14ac:dyDescent="0.25"/>
  <cols>
    <col min="1" max="1" width="73.42578125" customWidth="1"/>
    <col min="2" max="2" width="18.28515625" customWidth="1"/>
    <col min="3" max="3" width="11" customWidth="1"/>
    <col min="4" max="4" width="70.85546875" customWidth="1"/>
    <col min="5" max="5" width="36.140625" customWidth="1"/>
    <col min="6" max="6" width="23.85546875" customWidth="1"/>
    <col min="7" max="7" width="63.7109375" customWidth="1"/>
    <col min="8" max="8" width="7.140625" customWidth="1"/>
    <col min="9" max="9" width="11.28515625" customWidth="1"/>
  </cols>
  <sheetData>
    <row r="1" spans="1:9" ht="30.75" customHeight="1" x14ac:dyDescent="0.25">
      <c r="A1" s="232" t="s">
        <v>99</v>
      </c>
      <c r="B1" s="232"/>
      <c r="D1" s="282" t="s">
        <v>51</v>
      </c>
      <c r="E1" s="282"/>
      <c r="F1" s="282"/>
      <c r="G1" s="282"/>
      <c r="I1" s="227" t="s">
        <v>959</v>
      </c>
    </row>
    <row r="2" spans="1:9" ht="18.75" customHeight="1" x14ac:dyDescent="0.3">
      <c r="A2" s="20" t="s">
        <v>216</v>
      </c>
      <c r="B2" s="20" t="s">
        <v>101</v>
      </c>
      <c r="D2" s="283" t="s">
        <v>224</v>
      </c>
      <c r="E2" s="283"/>
      <c r="F2" s="283"/>
      <c r="G2" s="283"/>
      <c r="I2" s="235"/>
    </row>
    <row r="3" spans="1:9" ht="29.25" customHeight="1" thickBot="1" x14ac:dyDescent="0.3">
      <c r="A3" s="20" t="s">
        <v>114</v>
      </c>
      <c r="B3" s="20" t="s">
        <v>115</v>
      </c>
      <c r="D3" s="284" t="s">
        <v>52</v>
      </c>
      <c r="E3" s="284"/>
      <c r="F3" s="284"/>
      <c r="G3" s="11"/>
      <c r="I3" s="228"/>
    </row>
    <row r="4" spans="1:9" ht="35.25" customHeight="1" x14ac:dyDescent="0.25">
      <c r="A4" s="288" t="s">
        <v>958</v>
      </c>
      <c r="B4" s="288"/>
      <c r="D4" s="281" t="s">
        <v>53</v>
      </c>
      <c r="E4" s="281"/>
      <c r="F4" s="281"/>
      <c r="G4" s="187" t="s">
        <v>54</v>
      </c>
    </row>
    <row r="5" spans="1:9" ht="22.5" customHeight="1" x14ac:dyDescent="0.25">
      <c r="A5" s="6" t="s">
        <v>966</v>
      </c>
      <c r="B5" s="22">
        <v>162.65</v>
      </c>
      <c r="D5" s="279" t="s">
        <v>962</v>
      </c>
      <c r="E5" s="279"/>
      <c r="F5" s="279"/>
      <c r="G5" s="277" t="s">
        <v>55</v>
      </c>
    </row>
    <row r="6" spans="1:9" ht="22.5" customHeight="1" x14ac:dyDescent="0.25">
      <c r="A6" s="6" t="s">
        <v>967</v>
      </c>
      <c r="B6" s="22">
        <v>172.54</v>
      </c>
      <c r="D6" s="279"/>
      <c r="E6" s="279"/>
      <c r="F6" s="279"/>
      <c r="G6" s="277"/>
    </row>
    <row r="7" spans="1:9" ht="22.5" customHeight="1" x14ac:dyDescent="0.25">
      <c r="A7" s="6" t="s">
        <v>968</v>
      </c>
      <c r="B7" s="22">
        <v>188.05</v>
      </c>
      <c r="D7" s="281" t="s">
        <v>56</v>
      </c>
      <c r="E7" s="281"/>
      <c r="F7" s="281"/>
      <c r="G7" s="187" t="s">
        <v>57</v>
      </c>
    </row>
    <row r="8" spans="1:9" ht="39" customHeight="1" x14ac:dyDescent="0.25">
      <c r="A8" s="285" t="s">
        <v>217</v>
      </c>
      <c r="B8" s="286"/>
      <c r="D8" s="277" t="s">
        <v>58</v>
      </c>
      <c r="E8" s="277" t="s">
        <v>59</v>
      </c>
      <c r="F8" s="280" t="s">
        <v>193</v>
      </c>
      <c r="G8" s="277" t="s">
        <v>963</v>
      </c>
    </row>
    <row r="9" spans="1:9" ht="23.25" customHeight="1" x14ac:dyDescent="0.25">
      <c r="A9" s="31" t="s">
        <v>218</v>
      </c>
      <c r="B9" s="33">
        <v>230.97</v>
      </c>
      <c r="D9" s="277"/>
      <c r="E9" s="277"/>
      <c r="F9" s="280"/>
      <c r="G9" s="277"/>
    </row>
    <row r="10" spans="1:9" ht="18.75" customHeight="1" x14ac:dyDescent="0.25">
      <c r="A10" s="32"/>
      <c r="B10" s="32"/>
      <c r="D10" s="277"/>
      <c r="E10" s="277"/>
      <c r="F10" s="280"/>
      <c r="G10" s="277"/>
    </row>
    <row r="11" spans="1:9" ht="39.75" customHeight="1" x14ac:dyDescent="0.25">
      <c r="A11" s="289" t="s">
        <v>219</v>
      </c>
      <c r="B11" s="290"/>
      <c r="D11" s="277"/>
      <c r="E11" s="277"/>
      <c r="F11" s="280"/>
      <c r="G11" s="277"/>
    </row>
    <row r="12" spans="1:9" ht="23.25" customHeight="1" x14ac:dyDescent="0.25">
      <c r="A12" s="31" t="s">
        <v>966</v>
      </c>
      <c r="B12" s="33">
        <v>119.39</v>
      </c>
      <c r="D12" s="11" t="s">
        <v>60</v>
      </c>
      <c r="E12" s="12" t="s">
        <v>61</v>
      </c>
      <c r="F12" s="12" t="s">
        <v>62</v>
      </c>
      <c r="G12" s="12" t="s">
        <v>63</v>
      </c>
    </row>
    <row r="13" spans="1:9" ht="23.25" customHeight="1" x14ac:dyDescent="0.25">
      <c r="A13" s="31" t="s">
        <v>967</v>
      </c>
      <c r="B13" s="33">
        <v>141.88</v>
      </c>
      <c r="D13" s="11" t="s">
        <v>64</v>
      </c>
      <c r="E13" s="12" t="s">
        <v>61</v>
      </c>
      <c r="F13" s="12" t="s">
        <v>62</v>
      </c>
      <c r="G13" s="12" t="s">
        <v>65</v>
      </c>
    </row>
    <row r="14" spans="1:9" ht="23.25" customHeight="1" x14ac:dyDescent="0.25">
      <c r="A14" s="31" t="s">
        <v>968</v>
      </c>
      <c r="B14" s="33">
        <v>143.09</v>
      </c>
      <c r="D14" s="11" t="s">
        <v>66</v>
      </c>
      <c r="E14" s="12" t="s">
        <v>61</v>
      </c>
      <c r="F14" s="12" t="s">
        <v>67</v>
      </c>
      <c r="G14" s="12" t="s">
        <v>68</v>
      </c>
    </row>
    <row r="15" spans="1:9" ht="30.75" customHeight="1" x14ac:dyDescent="0.25">
      <c r="A15" s="289" t="s">
        <v>220</v>
      </c>
      <c r="B15" s="290"/>
      <c r="D15" s="11" t="s">
        <v>69</v>
      </c>
      <c r="E15" s="12" t="s">
        <v>70</v>
      </c>
      <c r="F15" s="12" t="s">
        <v>67</v>
      </c>
      <c r="G15" s="12" t="s">
        <v>71</v>
      </c>
    </row>
    <row r="16" spans="1:9" ht="23.25" customHeight="1" x14ac:dyDescent="0.25">
      <c r="A16" s="31" t="s">
        <v>218</v>
      </c>
      <c r="B16" s="33">
        <v>226.85</v>
      </c>
      <c r="D16" s="11" t="s">
        <v>72</v>
      </c>
      <c r="E16" s="12" t="s">
        <v>73</v>
      </c>
      <c r="F16" s="12" t="s">
        <v>74</v>
      </c>
      <c r="G16" s="12" t="s">
        <v>71</v>
      </c>
    </row>
    <row r="17" spans="1:7" ht="18.75" customHeight="1" x14ac:dyDescent="0.25">
      <c r="A17" s="32"/>
      <c r="B17" s="32"/>
      <c r="D17" s="11" t="s">
        <v>75</v>
      </c>
      <c r="E17" s="12" t="s">
        <v>76</v>
      </c>
      <c r="F17" s="12" t="s">
        <v>62</v>
      </c>
      <c r="G17" s="12" t="s">
        <v>71</v>
      </c>
    </row>
    <row r="18" spans="1:7" ht="33.75" customHeight="1" x14ac:dyDescent="0.25">
      <c r="A18" s="289" t="s">
        <v>221</v>
      </c>
      <c r="B18" s="290"/>
      <c r="D18" s="291" t="s">
        <v>77</v>
      </c>
      <c r="E18" s="291"/>
      <c r="F18" s="291"/>
      <c r="G18" s="291"/>
    </row>
    <row r="19" spans="1:7" ht="23.25" customHeight="1" x14ac:dyDescent="0.25">
      <c r="A19" s="6" t="s">
        <v>967</v>
      </c>
      <c r="B19" s="22">
        <v>99.25</v>
      </c>
      <c r="D19" s="277" t="s">
        <v>78</v>
      </c>
      <c r="E19" s="277"/>
      <c r="F19" s="277"/>
      <c r="G19" s="187" t="s">
        <v>79</v>
      </c>
    </row>
    <row r="20" spans="1:7" ht="18.75" customHeight="1" x14ac:dyDescent="0.25">
      <c r="D20" s="241" t="s">
        <v>194</v>
      </c>
      <c r="E20" s="241"/>
      <c r="F20" s="241"/>
      <c r="G20" s="278">
        <v>1.4</v>
      </c>
    </row>
    <row r="21" spans="1:7" ht="33.75" customHeight="1" x14ac:dyDescent="0.25">
      <c r="A21" s="285" t="s">
        <v>222</v>
      </c>
      <c r="B21" s="286"/>
      <c r="D21" s="241"/>
      <c r="E21" s="241"/>
      <c r="F21" s="241"/>
      <c r="G21" s="278"/>
    </row>
    <row r="22" spans="1:7" ht="33" customHeight="1" x14ac:dyDescent="0.25">
      <c r="A22" s="6" t="s">
        <v>244</v>
      </c>
      <c r="B22" s="22">
        <v>300.45999999999998</v>
      </c>
      <c r="D22" s="287" t="s">
        <v>195</v>
      </c>
      <c r="E22" s="287"/>
      <c r="F22" s="287"/>
      <c r="G22" s="278">
        <v>1.1000000000000001</v>
      </c>
    </row>
    <row r="23" spans="1:7" ht="26.25" customHeight="1" x14ac:dyDescent="0.25">
      <c r="A23" s="6" t="s">
        <v>223</v>
      </c>
      <c r="B23" s="22">
        <v>628.39</v>
      </c>
      <c r="D23" s="287"/>
      <c r="E23" s="287"/>
      <c r="F23" s="287"/>
      <c r="G23" s="278"/>
    </row>
    <row r="24" spans="1:7" ht="26.25" customHeight="1" x14ac:dyDescent="0.25">
      <c r="A24" s="6" t="s">
        <v>245</v>
      </c>
      <c r="B24" s="22">
        <v>281.48</v>
      </c>
      <c r="D24" s="287" t="s">
        <v>80</v>
      </c>
      <c r="E24" s="287"/>
      <c r="F24" s="287"/>
      <c r="G24" s="278">
        <v>1.7</v>
      </c>
    </row>
    <row r="25" spans="1:7" ht="20.25" customHeight="1" x14ac:dyDescent="0.25">
      <c r="D25" s="287"/>
      <c r="E25" s="287"/>
      <c r="F25" s="287"/>
      <c r="G25" s="278"/>
    </row>
    <row r="26" spans="1:7" ht="25.5" customHeight="1" x14ac:dyDescent="0.25">
      <c r="D26" s="241" t="s">
        <v>81</v>
      </c>
      <c r="E26" s="241"/>
      <c r="F26" s="241"/>
      <c r="G26" s="13">
        <v>1.6</v>
      </c>
    </row>
    <row r="27" spans="1:7" ht="25.5" customHeight="1" x14ac:dyDescent="0.25">
      <c r="D27" s="236" t="s">
        <v>88</v>
      </c>
      <c r="E27" s="236"/>
      <c r="F27" s="236"/>
      <c r="G27" s="30">
        <v>2</v>
      </c>
    </row>
  </sheetData>
  <sheetProtection password="F115" sheet="1" objects="1" scenarios="1"/>
  <mergeCells count="29">
    <mergeCell ref="A1:B1"/>
    <mergeCell ref="A4:B4"/>
    <mergeCell ref="A18:B18"/>
    <mergeCell ref="D18:G18"/>
    <mergeCell ref="A11:B11"/>
    <mergeCell ref="A15:B15"/>
    <mergeCell ref="A8:B8"/>
    <mergeCell ref="A21:B21"/>
    <mergeCell ref="D27:F27"/>
    <mergeCell ref="D26:F26"/>
    <mergeCell ref="D20:F21"/>
    <mergeCell ref="D22:F23"/>
    <mergeCell ref="D24:F25"/>
    <mergeCell ref="D19:F19"/>
    <mergeCell ref="G20:G21"/>
    <mergeCell ref="G22:G23"/>
    <mergeCell ref="G24:G25"/>
    <mergeCell ref="I1:I3"/>
    <mergeCell ref="D5:F6"/>
    <mergeCell ref="G5:G6"/>
    <mergeCell ref="F8:F11"/>
    <mergeCell ref="G8:G11"/>
    <mergeCell ref="E8:E11"/>
    <mergeCell ref="D8:D11"/>
    <mergeCell ref="D7:F7"/>
    <mergeCell ref="D1:G1"/>
    <mergeCell ref="D2:G2"/>
    <mergeCell ref="D3:F3"/>
    <mergeCell ref="D4:F4"/>
  </mergeCells>
  <hyperlinks>
    <hyperlink ref="I1:I2" location="СПИСЪК!A1" display="КЪМ СПИСЪК С АКТИВИ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G16"/>
  <sheetViews>
    <sheetView zoomScale="90" zoomScaleNormal="90" workbookViewId="0">
      <selection activeCell="D1" sqref="D1:E1"/>
    </sheetView>
  </sheetViews>
  <sheetFormatPr defaultColWidth="8.85546875" defaultRowHeight="15" x14ac:dyDescent="0.25"/>
  <cols>
    <col min="1" max="2" width="34.42578125" customWidth="1"/>
    <col min="3" max="3" width="9.7109375" customWidth="1"/>
    <col min="4" max="4" width="98.42578125" customWidth="1"/>
    <col min="5" max="5" width="48.28515625" customWidth="1"/>
    <col min="6" max="6" width="6.42578125" customWidth="1"/>
    <col min="7" max="7" width="10.85546875" customWidth="1"/>
  </cols>
  <sheetData>
    <row r="1" spans="1:7" ht="18.75" customHeight="1" x14ac:dyDescent="0.25">
      <c r="A1" s="232" t="s">
        <v>99</v>
      </c>
      <c r="B1" s="232"/>
      <c r="D1" s="229" t="s">
        <v>0</v>
      </c>
      <c r="E1" s="230"/>
      <c r="G1" s="227" t="s">
        <v>959</v>
      </c>
    </row>
    <row r="2" spans="1:7" ht="18.75" x14ac:dyDescent="0.25">
      <c r="A2" s="20" t="s">
        <v>196</v>
      </c>
      <c r="B2" s="20" t="s">
        <v>101</v>
      </c>
      <c r="D2" s="3" t="s">
        <v>82</v>
      </c>
      <c r="E2" s="2" t="s">
        <v>83</v>
      </c>
      <c r="G2" s="235"/>
    </row>
    <row r="3" spans="1:7" ht="19.5" thickBot="1" x14ac:dyDescent="0.3">
      <c r="A3" s="20" t="s">
        <v>225</v>
      </c>
      <c r="B3" s="20" t="s">
        <v>226</v>
      </c>
      <c r="D3" s="3" t="s">
        <v>84</v>
      </c>
      <c r="E3" s="2" t="s">
        <v>85</v>
      </c>
      <c r="G3" s="228"/>
    </row>
    <row r="4" spans="1:7" ht="19.5" x14ac:dyDescent="0.25">
      <c r="A4" s="237" t="s">
        <v>227</v>
      </c>
      <c r="B4" s="237"/>
      <c r="D4" s="3" t="s">
        <v>86</v>
      </c>
      <c r="E4" s="2" t="s">
        <v>87</v>
      </c>
    </row>
    <row r="5" spans="1:7" ht="18.75" x14ac:dyDescent="0.25">
      <c r="A5" s="6" t="s">
        <v>264</v>
      </c>
      <c r="B5" s="22">
        <v>8.6300000000000008</v>
      </c>
    </row>
    <row r="6" spans="1:7" ht="18.75" x14ac:dyDescent="0.25">
      <c r="A6" s="6" t="s">
        <v>265</v>
      </c>
      <c r="B6" s="22">
        <v>6.13</v>
      </c>
    </row>
    <row r="7" spans="1:7" ht="18.75" x14ac:dyDescent="0.25">
      <c r="A7" s="6" t="s">
        <v>394</v>
      </c>
      <c r="B7" s="22">
        <v>3.84</v>
      </c>
    </row>
    <row r="9" spans="1:7" ht="19.5" x14ac:dyDescent="0.25">
      <c r="A9" s="237" t="s">
        <v>228</v>
      </c>
      <c r="B9" s="237"/>
    </row>
    <row r="10" spans="1:7" ht="18.75" x14ac:dyDescent="0.25">
      <c r="A10" s="6" t="s">
        <v>266</v>
      </c>
      <c r="B10" s="22">
        <v>8.75</v>
      </c>
    </row>
    <row r="11" spans="1:7" ht="18.75" x14ac:dyDescent="0.25">
      <c r="A11" s="6" t="s">
        <v>242</v>
      </c>
      <c r="B11" s="22">
        <v>5.73</v>
      </c>
    </row>
    <row r="12" spans="1:7" ht="18.75" x14ac:dyDescent="0.25">
      <c r="A12" s="6" t="s">
        <v>229</v>
      </c>
      <c r="B12" s="22">
        <v>3.5</v>
      </c>
    </row>
    <row r="14" spans="1:7" ht="19.5" x14ac:dyDescent="0.25">
      <c r="A14" s="237" t="s">
        <v>230</v>
      </c>
      <c r="B14" s="237"/>
    </row>
    <row r="15" spans="1:7" ht="18.75" x14ac:dyDescent="0.25">
      <c r="A15" s="6" t="s">
        <v>267</v>
      </c>
      <c r="B15" s="22">
        <v>5.08</v>
      </c>
    </row>
    <row r="16" spans="1:7" ht="18.75" x14ac:dyDescent="0.25">
      <c r="A16" s="6" t="s">
        <v>395</v>
      </c>
      <c r="B16" s="22">
        <v>3.4</v>
      </c>
    </row>
  </sheetData>
  <sheetProtection password="F115" sheet="1" objects="1" scenarios="1"/>
  <mergeCells count="6">
    <mergeCell ref="A14:B14"/>
    <mergeCell ref="G1:G3"/>
    <mergeCell ref="D1:E1"/>
    <mergeCell ref="A1:B1"/>
    <mergeCell ref="A4:B4"/>
    <mergeCell ref="A9:B9"/>
  </mergeCells>
  <hyperlinks>
    <hyperlink ref="G1:G2" location="СПИСЪК!A1" display="КЪМ СПИСЪК С АКТИВИ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F16"/>
  <sheetViews>
    <sheetView workbookViewId="0">
      <selection activeCell="C1" sqref="C1:D1"/>
    </sheetView>
  </sheetViews>
  <sheetFormatPr defaultColWidth="8.85546875" defaultRowHeight="15" x14ac:dyDescent="0.25"/>
  <cols>
    <col min="1" max="1" width="58.140625" customWidth="1"/>
    <col min="2" max="2" width="10.85546875" customWidth="1"/>
    <col min="3" max="3" width="82.7109375" customWidth="1"/>
    <col min="4" max="4" width="58" customWidth="1"/>
    <col min="5" max="5" width="6.140625" customWidth="1"/>
    <col min="6" max="6" width="10.42578125" customWidth="1"/>
  </cols>
  <sheetData>
    <row r="1" spans="1:6" ht="23.25" customHeight="1" x14ac:dyDescent="0.25">
      <c r="A1" s="20" t="s">
        <v>99</v>
      </c>
      <c r="C1" s="229" t="s">
        <v>325</v>
      </c>
      <c r="D1" s="230"/>
      <c r="F1" s="227" t="s">
        <v>959</v>
      </c>
    </row>
    <row r="2" spans="1:6" ht="19.5" thickBot="1" x14ac:dyDescent="0.35">
      <c r="A2" s="20" t="s">
        <v>101</v>
      </c>
      <c r="C2" s="17" t="s">
        <v>326</v>
      </c>
      <c r="D2" s="18" t="s">
        <v>167</v>
      </c>
      <c r="F2" s="228"/>
    </row>
    <row r="3" spans="1:6" ht="18.75" x14ac:dyDescent="0.3">
      <c r="A3" s="20" t="s">
        <v>104</v>
      </c>
      <c r="C3" s="18" t="s">
        <v>163</v>
      </c>
      <c r="D3" s="17" t="s">
        <v>168</v>
      </c>
    </row>
    <row r="4" spans="1:6" ht="18.75" x14ac:dyDescent="0.3">
      <c r="A4" s="20" t="s">
        <v>324</v>
      </c>
      <c r="C4" s="18" t="s">
        <v>169</v>
      </c>
      <c r="D4" s="17" t="s">
        <v>170</v>
      </c>
    </row>
    <row r="5" spans="1:6" ht="18.75" x14ac:dyDescent="0.3">
      <c r="A5" s="6">
        <v>1041.43</v>
      </c>
      <c r="C5" s="292" t="s">
        <v>176</v>
      </c>
      <c r="D5" s="293"/>
    </row>
    <row r="6" spans="1:6" ht="18.75" x14ac:dyDescent="0.3">
      <c r="C6" s="18" t="s">
        <v>172</v>
      </c>
      <c r="D6" s="17" t="s">
        <v>173</v>
      </c>
    </row>
    <row r="7" spans="1:6" ht="18.75" x14ac:dyDescent="0.3">
      <c r="C7" s="18" t="s">
        <v>174</v>
      </c>
      <c r="D7" s="17" t="s">
        <v>175</v>
      </c>
    </row>
    <row r="9" spans="1:6" ht="18.75" x14ac:dyDescent="0.25">
      <c r="C9" s="229" t="s">
        <v>327</v>
      </c>
      <c r="D9" s="230"/>
    </row>
    <row r="10" spans="1:6" ht="18.75" x14ac:dyDescent="0.3">
      <c r="C10" s="17" t="s">
        <v>158</v>
      </c>
      <c r="D10" s="18" t="s">
        <v>148</v>
      </c>
    </row>
    <row r="11" spans="1:6" ht="18.75" x14ac:dyDescent="0.3">
      <c r="C11" s="18" t="s">
        <v>157</v>
      </c>
      <c r="D11" s="17" t="s">
        <v>152</v>
      </c>
    </row>
    <row r="12" spans="1:6" ht="18.75" x14ac:dyDescent="0.3">
      <c r="C12" s="18" t="s">
        <v>156</v>
      </c>
      <c r="D12" s="17" t="s">
        <v>149</v>
      </c>
    </row>
    <row r="13" spans="1:6" ht="18.75" x14ac:dyDescent="0.3">
      <c r="C13" s="18" t="s">
        <v>155</v>
      </c>
      <c r="D13" s="17" t="s">
        <v>153</v>
      </c>
    </row>
    <row r="14" spans="1:6" ht="18.75" x14ac:dyDescent="0.3">
      <c r="C14" s="17" t="s">
        <v>151</v>
      </c>
      <c r="D14" s="19"/>
    </row>
    <row r="16" spans="1:6" ht="36.75" customHeight="1" x14ac:dyDescent="0.3">
      <c r="C16" s="231" t="s">
        <v>154</v>
      </c>
      <c r="D16" s="231"/>
    </row>
  </sheetData>
  <sheetProtection password="F115" sheet="1" objects="1" scenarios="1"/>
  <mergeCells count="5">
    <mergeCell ref="C1:D1"/>
    <mergeCell ref="C9:D9"/>
    <mergeCell ref="C16:D16"/>
    <mergeCell ref="F1:F2"/>
    <mergeCell ref="C5:D5"/>
  </mergeCells>
  <hyperlinks>
    <hyperlink ref="F1:F2" location="СПИСЪК!A1" display="КЪМ СПИСЪК С АКТИВИ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F7"/>
  <sheetViews>
    <sheetView workbookViewId="0">
      <selection activeCell="F6" sqref="F6"/>
    </sheetView>
  </sheetViews>
  <sheetFormatPr defaultColWidth="8.85546875" defaultRowHeight="15" x14ac:dyDescent="0.25"/>
  <cols>
    <col min="1" max="1" width="52.42578125" customWidth="1"/>
    <col min="3" max="3" width="66.85546875" customWidth="1"/>
    <col min="4" max="4" width="38.28515625" customWidth="1"/>
    <col min="5" max="5" width="6.28515625" customWidth="1"/>
    <col min="6" max="6" width="11.28515625" customWidth="1"/>
  </cols>
  <sheetData>
    <row r="1" spans="1:6" ht="38.25" customHeight="1" x14ac:dyDescent="0.25">
      <c r="A1" s="20" t="s">
        <v>99</v>
      </c>
      <c r="C1" s="229" t="s">
        <v>0</v>
      </c>
      <c r="D1" s="230"/>
      <c r="F1" s="227" t="s">
        <v>959</v>
      </c>
    </row>
    <row r="2" spans="1:6" ht="19.5" thickBot="1" x14ac:dyDescent="0.35">
      <c r="A2" s="20" t="s">
        <v>101</v>
      </c>
      <c r="C2" s="17" t="s">
        <v>164</v>
      </c>
      <c r="D2" s="18" t="s">
        <v>161</v>
      </c>
      <c r="F2" s="228"/>
    </row>
    <row r="3" spans="1:6" ht="18.75" x14ac:dyDescent="0.3">
      <c r="A3" s="20" t="s">
        <v>104</v>
      </c>
      <c r="C3" s="18" t="s">
        <v>163</v>
      </c>
      <c r="D3" s="17" t="s">
        <v>87</v>
      </c>
    </row>
    <row r="4" spans="1:6" ht="18.75" x14ac:dyDescent="0.3">
      <c r="A4" s="20" t="s">
        <v>328</v>
      </c>
      <c r="C4" s="18" t="s">
        <v>162</v>
      </c>
      <c r="D4" s="17" t="s">
        <v>150</v>
      </c>
    </row>
    <row r="5" spans="1:6" ht="18.75" x14ac:dyDescent="0.25">
      <c r="A5" s="6">
        <v>1288.83</v>
      </c>
    </row>
    <row r="6" spans="1:6" ht="18.75" x14ac:dyDescent="0.25">
      <c r="C6" s="229" t="s">
        <v>160</v>
      </c>
      <c r="D6" s="230"/>
    </row>
    <row r="7" spans="1:6" ht="18.75" x14ac:dyDescent="0.3">
      <c r="C7" s="17" t="s">
        <v>155</v>
      </c>
      <c r="D7" s="18" t="s">
        <v>153</v>
      </c>
    </row>
  </sheetData>
  <sheetProtection password="F115" sheet="1" objects="1" scenarios="1"/>
  <mergeCells count="3">
    <mergeCell ref="C1:D1"/>
    <mergeCell ref="C6:D6"/>
    <mergeCell ref="F1:F2"/>
  </mergeCells>
  <hyperlinks>
    <hyperlink ref="F1:F2" location="СПИСЪК!A1" display="КЪМ СПИСЪК С АКТИВИ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F28"/>
  <sheetViews>
    <sheetView workbookViewId="0">
      <selection activeCell="H25" sqref="H25"/>
    </sheetView>
  </sheetViews>
  <sheetFormatPr defaultColWidth="8.85546875" defaultRowHeight="15" x14ac:dyDescent="0.25"/>
  <cols>
    <col min="1" max="1" width="52.42578125" customWidth="1"/>
    <col min="2" max="2" width="6.28515625" customWidth="1"/>
    <col min="3" max="3" width="92.42578125" customWidth="1"/>
    <col min="4" max="4" width="58" customWidth="1"/>
    <col min="5" max="5" width="4.28515625" customWidth="1"/>
    <col min="6" max="6" width="10" customWidth="1"/>
  </cols>
  <sheetData>
    <row r="1" spans="1:6" ht="37.5" customHeight="1" x14ac:dyDescent="0.25">
      <c r="A1" s="20" t="s">
        <v>99</v>
      </c>
      <c r="C1" s="229" t="s">
        <v>177</v>
      </c>
      <c r="D1" s="230"/>
      <c r="F1" s="227" t="s">
        <v>959</v>
      </c>
    </row>
    <row r="2" spans="1:6" ht="19.5" thickBot="1" x14ac:dyDescent="0.35">
      <c r="A2" s="20" t="s">
        <v>101</v>
      </c>
      <c r="C2" s="17" t="s">
        <v>171</v>
      </c>
      <c r="D2" s="18" t="s">
        <v>167</v>
      </c>
      <c r="F2" s="228"/>
    </row>
    <row r="3" spans="1:6" ht="18.75" x14ac:dyDescent="0.3">
      <c r="A3" s="20" t="s">
        <v>104</v>
      </c>
      <c r="C3" s="18" t="s">
        <v>163</v>
      </c>
      <c r="D3" s="17" t="s">
        <v>168</v>
      </c>
    </row>
    <row r="4" spans="1:6" ht="37.5" x14ac:dyDescent="0.3">
      <c r="A4" s="20" t="s">
        <v>329</v>
      </c>
      <c r="C4" s="18" t="s">
        <v>169</v>
      </c>
      <c r="D4" s="17" t="s">
        <v>170</v>
      </c>
    </row>
    <row r="5" spans="1:6" ht="18.75" x14ac:dyDescent="0.3">
      <c r="A5" s="22">
        <v>2727.17</v>
      </c>
      <c r="C5" s="18" t="s">
        <v>176</v>
      </c>
      <c r="D5" s="17"/>
    </row>
    <row r="6" spans="1:6" ht="18.75" x14ac:dyDescent="0.3">
      <c r="C6" s="18" t="s">
        <v>172</v>
      </c>
      <c r="D6" s="17" t="s">
        <v>173</v>
      </c>
    </row>
    <row r="7" spans="1:6" ht="18.75" x14ac:dyDescent="0.3">
      <c r="C7" s="18" t="s">
        <v>174</v>
      </c>
      <c r="D7" s="17" t="s">
        <v>175</v>
      </c>
    </row>
    <row r="9" spans="1:6" ht="18.75" x14ac:dyDescent="0.25">
      <c r="C9" s="229" t="s">
        <v>159</v>
      </c>
      <c r="D9" s="230"/>
    </row>
    <row r="10" spans="1:6" ht="18.75" x14ac:dyDescent="0.3">
      <c r="C10" s="17" t="s">
        <v>158</v>
      </c>
      <c r="D10" s="18" t="s">
        <v>148</v>
      </c>
    </row>
    <row r="11" spans="1:6" ht="18.75" x14ac:dyDescent="0.3">
      <c r="C11" s="18" t="s">
        <v>157</v>
      </c>
      <c r="D11" s="17" t="s">
        <v>152</v>
      </c>
    </row>
    <row r="12" spans="1:6" ht="18.75" x14ac:dyDescent="0.3">
      <c r="C12" s="18" t="s">
        <v>156</v>
      </c>
      <c r="D12" s="17" t="s">
        <v>149</v>
      </c>
    </row>
    <row r="13" spans="1:6" ht="18.75" x14ac:dyDescent="0.3">
      <c r="C13" s="18" t="s">
        <v>155</v>
      </c>
      <c r="D13" s="17" t="s">
        <v>153</v>
      </c>
    </row>
    <row r="14" spans="1:6" ht="24.75" customHeight="1" x14ac:dyDescent="0.3">
      <c r="C14" s="17" t="s">
        <v>151</v>
      </c>
      <c r="D14" s="19"/>
    </row>
    <row r="16" spans="1:6" ht="42" customHeight="1" x14ac:dyDescent="0.3">
      <c r="C16" s="231" t="s">
        <v>154</v>
      </c>
      <c r="D16" s="231"/>
    </row>
    <row r="18" spans="3:4" ht="18.75" x14ac:dyDescent="0.25">
      <c r="C18" s="229" t="s">
        <v>160</v>
      </c>
      <c r="D18" s="230"/>
    </row>
    <row r="19" spans="3:4" ht="18.75" x14ac:dyDescent="0.3">
      <c r="C19" s="17" t="s">
        <v>155</v>
      </c>
      <c r="D19" s="18" t="s">
        <v>153</v>
      </c>
    </row>
    <row r="21" spans="3:4" ht="18.75" x14ac:dyDescent="0.25">
      <c r="C21" s="229" t="s">
        <v>165</v>
      </c>
      <c r="D21" s="230"/>
    </row>
    <row r="22" spans="3:4" ht="18.75" x14ac:dyDescent="0.3">
      <c r="C22" s="17" t="s">
        <v>164</v>
      </c>
      <c r="D22" s="18" t="s">
        <v>161</v>
      </c>
    </row>
    <row r="23" spans="3:4" ht="18.75" x14ac:dyDescent="0.3">
      <c r="C23" s="18" t="s">
        <v>163</v>
      </c>
      <c r="D23" s="17" t="s">
        <v>87</v>
      </c>
    </row>
    <row r="24" spans="3:4" ht="18.75" x14ac:dyDescent="0.3">
      <c r="C24" s="18" t="s">
        <v>162</v>
      </c>
      <c r="D24" s="17" t="s">
        <v>150</v>
      </c>
    </row>
    <row r="26" spans="3:4" ht="18.75" x14ac:dyDescent="0.25">
      <c r="C26" s="229" t="s">
        <v>160</v>
      </c>
      <c r="D26" s="230"/>
    </row>
    <row r="27" spans="3:4" ht="18.75" x14ac:dyDescent="0.3">
      <c r="C27" s="17" t="s">
        <v>155</v>
      </c>
      <c r="D27" s="18" t="s">
        <v>153</v>
      </c>
    </row>
    <row r="28" spans="3:4" ht="77.25" customHeight="1" x14ac:dyDescent="0.3">
      <c r="C28" s="18" t="s">
        <v>166</v>
      </c>
      <c r="D28" s="19"/>
    </row>
  </sheetData>
  <sheetProtection password="F115" sheet="1" objects="1" scenarios="1"/>
  <mergeCells count="7">
    <mergeCell ref="F1:F2"/>
    <mergeCell ref="C26:D26"/>
    <mergeCell ref="C1:D1"/>
    <mergeCell ref="C9:D9"/>
    <mergeCell ref="C16:D16"/>
    <mergeCell ref="C18:D18"/>
    <mergeCell ref="C21:D21"/>
  </mergeCells>
  <hyperlinks>
    <hyperlink ref="F1:F2" location="СПИСЪК!A1" display="КЪМ СПИСЪК С АКТИВИ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rgb="FFC00000"/>
  </sheetPr>
  <dimension ref="A1:AO476"/>
  <sheetViews>
    <sheetView topLeftCell="AP1" zoomScale="25" zoomScaleNormal="25" workbookViewId="0">
      <selection activeCell="BT10" sqref="BT10"/>
    </sheetView>
  </sheetViews>
  <sheetFormatPr defaultColWidth="8.85546875" defaultRowHeight="15" x14ac:dyDescent="0.25"/>
  <cols>
    <col min="1" max="1" width="6.140625" hidden="1" customWidth="1"/>
    <col min="2" max="2" width="74.140625" hidden="1" customWidth="1"/>
    <col min="3" max="3" width="56.85546875" hidden="1" customWidth="1"/>
    <col min="4" max="4" width="43.140625" hidden="1" customWidth="1"/>
    <col min="5" max="5" width="26.85546875" hidden="1" customWidth="1"/>
    <col min="6" max="6" width="12.7109375" hidden="1" customWidth="1"/>
    <col min="7" max="7" width="16" hidden="1" customWidth="1"/>
    <col min="8" max="8" width="16.42578125" hidden="1" customWidth="1"/>
    <col min="9" max="13" width="9.140625" hidden="1" customWidth="1"/>
    <col min="14" max="14" width="13.42578125" hidden="1" customWidth="1"/>
    <col min="15" max="33" width="9.140625" hidden="1" customWidth="1"/>
    <col min="34" max="34" width="10.7109375" hidden="1" customWidth="1"/>
    <col min="35" max="41" width="9.140625" hidden="1" customWidth="1"/>
    <col min="42" max="49" width="9.140625" customWidth="1"/>
  </cols>
  <sheetData>
    <row r="1" spans="1:18" ht="15.75" thickBot="1" x14ac:dyDescent="0.3"/>
    <row r="2" spans="1:18" x14ac:dyDescent="0.25">
      <c r="A2">
        <v>1</v>
      </c>
      <c r="B2" s="70" t="s">
        <v>311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306" t="s">
        <v>371</v>
      </c>
      <c r="R2" s="307"/>
    </row>
    <row r="3" spans="1:18" x14ac:dyDescent="0.25">
      <c r="A3">
        <v>2</v>
      </c>
      <c r="B3" s="73" t="s">
        <v>270</v>
      </c>
      <c r="R3" s="62"/>
    </row>
    <row r="4" spans="1:18" x14ac:dyDescent="0.25">
      <c r="A4">
        <v>3</v>
      </c>
      <c r="B4" s="73" t="s">
        <v>346</v>
      </c>
      <c r="R4" s="62"/>
    </row>
    <row r="5" spans="1:18" x14ac:dyDescent="0.25">
      <c r="A5">
        <v>4</v>
      </c>
      <c r="B5" s="73" t="s">
        <v>357</v>
      </c>
      <c r="R5" s="62"/>
    </row>
    <row r="6" spans="1:18" x14ac:dyDescent="0.25">
      <c r="A6">
        <v>5</v>
      </c>
      <c r="B6" s="73" t="s">
        <v>348</v>
      </c>
      <c r="F6" t="s">
        <v>951</v>
      </c>
      <c r="R6" s="62"/>
    </row>
    <row r="7" spans="1:18" x14ac:dyDescent="0.25">
      <c r="A7">
        <v>6</v>
      </c>
      <c r="B7" s="73" t="s">
        <v>272</v>
      </c>
      <c r="R7" s="62"/>
    </row>
    <row r="8" spans="1:18" x14ac:dyDescent="0.25">
      <c r="A8">
        <v>7</v>
      </c>
      <c r="B8" s="73" t="s">
        <v>349</v>
      </c>
      <c r="R8" s="62"/>
    </row>
    <row r="9" spans="1:18" x14ac:dyDescent="0.25">
      <c r="A9">
        <v>8</v>
      </c>
      <c r="B9" s="73" t="s">
        <v>350</v>
      </c>
      <c r="R9" s="62"/>
    </row>
    <row r="10" spans="1:18" x14ac:dyDescent="0.25">
      <c r="A10">
        <v>9</v>
      </c>
      <c r="B10" s="73" t="s">
        <v>351</v>
      </c>
      <c r="R10" s="62"/>
    </row>
    <row r="11" spans="1:18" x14ac:dyDescent="0.25">
      <c r="A11">
        <v>10</v>
      </c>
      <c r="B11" s="73" t="s">
        <v>352</v>
      </c>
      <c r="R11" s="62"/>
    </row>
    <row r="12" spans="1:18" x14ac:dyDescent="0.25">
      <c r="A12">
        <v>11</v>
      </c>
      <c r="B12" s="73" t="s">
        <v>353</v>
      </c>
      <c r="R12" s="62"/>
    </row>
    <row r="13" spans="1:18" x14ac:dyDescent="0.25">
      <c r="A13">
        <v>12</v>
      </c>
      <c r="B13" s="73" t="s">
        <v>354</v>
      </c>
      <c r="R13" s="62"/>
    </row>
    <row r="14" spans="1:18" x14ac:dyDescent="0.25">
      <c r="A14">
        <v>13</v>
      </c>
      <c r="B14" s="73" t="s">
        <v>355</v>
      </c>
      <c r="R14" s="62"/>
    </row>
    <row r="15" spans="1:18" x14ac:dyDescent="0.25">
      <c r="A15">
        <v>14</v>
      </c>
      <c r="B15" s="74" t="s">
        <v>366</v>
      </c>
      <c r="R15" s="62"/>
    </row>
    <row r="16" spans="1:18" x14ac:dyDescent="0.25">
      <c r="A16">
        <v>15</v>
      </c>
      <c r="B16" s="74" t="s">
        <v>367</v>
      </c>
      <c r="R16" s="62"/>
    </row>
    <row r="17" spans="1:21" ht="15.75" thickBot="1" x14ac:dyDescent="0.3">
      <c r="A17">
        <v>16</v>
      </c>
      <c r="B17" s="65" t="s">
        <v>356</v>
      </c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9"/>
    </row>
    <row r="19" spans="1:21" ht="15.75" thickBot="1" x14ac:dyDescent="0.3"/>
    <row r="20" spans="1:21" ht="21" customHeight="1" thickBot="1" x14ac:dyDescent="0.3">
      <c r="B20" s="41" t="s">
        <v>308</v>
      </c>
      <c r="C20" s="78">
        <v>1</v>
      </c>
      <c r="D20" s="79">
        <v>2</v>
      </c>
      <c r="E20" s="79">
        <v>3</v>
      </c>
      <c r="F20" s="79">
        <v>4</v>
      </c>
      <c r="G20" s="79">
        <v>5</v>
      </c>
      <c r="H20" s="79">
        <v>6</v>
      </c>
      <c r="I20" s="79">
        <v>7</v>
      </c>
      <c r="J20" s="79">
        <v>8</v>
      </c>
      <c r="K20" s="79">
        <v>9</v>
      </c>
      <c r="L20" s="79">
        <v>10</v>
      </c>
      <c r="M20" s="79">
        <v>11</v>
      </c>
      <c r="N20" s="79">
        <v>12</v>
      </c>
      <c r="O20" s="79">
        <v>13</v>
      </c>
      <c r="P20" s="79">
        <v>14</v>
      </c>
      <c r="Q20" s="79">
        <v>15</v>
      </c>
      <c r="R20" s="80">
        <v>16</v>
      </c>
      <c r="S20" s="302" t="s">
        <v>373</v>
      </c>
      <c r="T20" s="308"/>
      <c r="U20" s="303"/>
    </row>
    <row r="21" spans="1:21" ht="38.25" customHeight="1" thickBot="1" x14ac:dyDescent="0.3">
      <c r="B21" s="75" t="s">
        <v>309</v>
      </c>
      <c r="C21" s="81" t="s">
        <v>311</v>
      </c>
      <c r="D21" s="82" t="s">
        <v>270</v>
      </c>
      <c r="E21" s="82" t="s">
        <v>346</v>
      </c>
      <c r="F21" s="82" t="s">
        <v>357</v>
      </c>
      <c r="G21" s="82" t="s">
        <v>348</v>
      </c>
      <c r="H21" s="82" t="s">
        <v>272</v>
      </c>
      <c r="I21" s="82" t="s">
        <v>349</v>
      </c>
      <c r="J21" s="82" t="s">
        <v>350</v>
      </c>
      <c r="K21" s="82" t="s">
        <v>351</v>
      </c>
      <c r="L21" s="82" t="s">
        <v>352</v>
      </c>
      <c r="M21" s="82" t="s">
        <v>353</v>
      </c>
      <c r="N21" s="82" t="s">
        <v>354</v>
      </c>
      <c r="O21" s="82" t="s">
        <v>355</v>
      </c>
      <c r="P21" s="83" t="s">
        <v>366</v>
      </c>
      <c r="Q21" s="83" t="s">
        <v>367</v>
      </c>
      <c r="R21" s="82" t="s">
        <v>356</v>
      </c>
      <c r="S21" s="67"/>
      <c r="T21" s="67"/>
      <c r="U21" s="69"/>
    </row>
    <row r="22" spans="1:21" ht="19.5" customHeight="1" x14ac:dyDescent="0.25">
      <c r="A22" s="42">
        <v>1</v>
      </c>
      <c r="B22" s="59" t="str">
        <f>+B2</f>
        <v>Котли_на_биомаса</v>
      </c>
      <c r="C22" s="76" t="s">
        <v>365</v>
      </c>
      <c r="D22" s="45" t="s">
        <v>330</v>
      </c>
      <c r="E22" s="47" t="s">
        <v>313</v>
      </c>
      <c r="F22" s="45" t="s">
        <v>952</v>
      </c>
      <c r="G22" s="77" t="s">
        <v>271</v>
      </c>
      <c r="H22" s="45" t="s">
        <v>316</v>
      </c>
      <c r="I22" s="45" t="s">
        <v>318</v>
      </c>
      <c r="J22" s="47" t="s">
        <v>320</v>
      </c>
      <c r="K22" s="45" t="s">
        <v>333</v>
      </c>
      <c r="L22" s="45" t="s">
        <v>323</v>
      </c>
      <c r="M22" s="47" t="s">
        <v>274</v>
      </c>
      <c r="N22" s="45" t="s">
        <v>338</v>
      </c>
      <c r="O22" s="45" t="s">
        <v>343</v>
      </c>
      <c r="P22" s="51" t="s">
        <v>368</v>
      </c>
      <c r="Q22" s="51" t="s">
        <v>369</v>
      </c>
      <c r="R22" s="45" t="s">
        <v>275</v>
      </c>
      <c r="S22" s="304" t="s">
        <v>371</v>
      </c>
      <c r="T22" s="305"/>
    </row>
    <row r="23" spans="1:21" ht="19.5" customHeight="1" x14ac:dyDescent="0.25">
      <c r="A23" s="42">
        <v>2</v>
      </c>
      <c r="B23" s="60" t="str">
        <f t="shared" ref="B23:B37" si="0">+B3</f>
        <v>Термопомпи</v>
      </c>
      <c r="C23" s="61" t="s">
        <v>312</v>
      </c>
      <c r="D23" s="45" t="s">
        <v>363</v>
      </c>
      <c r="E23" s="47" t="s">
        <v>314</v>
      </c>
      <c r="F23" s="46" t="s">
        <v>312</v>
      </c>
      <c r="G23" s="44" t="s">
        <v>312</v>
      </c>
      <c r="H23" s="45" t="s">
        <v>317</v>
      </c>
      <c r="I23" s="46" t="s">
        <v>310</v>
      </c>
      <c r="J23" s="48" t="s">
        <v>312</v>
      </c>
      <c r="K23" s="45" t="s">
        <v>334</v>
      </c>
      <c r="L23" s="46" t="s">
        <v>312</v>
      </c>
      <c r="M23" s="48" t="s">
        <v>310</v>
      </c>
      <c r="N23" s="51" t="s">
        <v>364</v>
      </c>
      <c r="O23" s="45" t="s">
        <v>344</v>
      </c>
      <c r="P23" s="46" t="s">
        <v>310</v>
      </c>
      <c r="Q23" s="46" t="s">
        <v>310</v>
      </c>
      <c r="R23" s="46" t="s">
        <v>310</v>
      </c>
      <c r="T23" s="62"/>
    </row>
    <row r="24" spans="1:21" ht="19.5" customHeight="1" x14ac:dyDescent="0.25">
      <c r="A24" s="42">
        <v>3</v>
      </c>
      <c r="B24" s="60" t="str">
        <f t="shared" si="0"/>
        <v>Слънчевите_системи_за_топла_вода_и_битово_горещо_водоснабдяване</v>
      </c>
      <c r="C24" s="63"/>
      <c r="D24" s="45" t="s">
        <v>331</v>
      </c>
      <c r="E24" s="46" t="s">
        <v>312</v>
      </c>
      <c r="F24" s="64"/>
      <c r="G24" s="64"/>
      <c r="H24" s="46" t="s">
        <v>312</v>
      </c>
      <c r="I24" s="64"/>
      <c r="J24" s="64"/>
      <c r="K24" s="45" t="s">
        <v>335</v>
      </c>
      <c r="L24" s="64"/>
      <c r="M24" s="64"/>
      <c r="N24" s="45" t="s">
        <v>339</v>
      </c>
      <c r="O24" s="45" t="s">
        <v>345</v>
      </c>
      <c r="P24" s="64"/>
      <c r="Q24" s="64"/>
      <c r="R24" s="64"/>
      <c r="T24" s="62"/>
    </row>
    <row r="25" spans="1:21" ht="19.5" customHeight="1" x14ac:dyDescent="0.25">
      <c r="A25" s="42">
        <v>4</v>
      </c>
      <c r="B25" s="60" t="str">
        <f t="shared" si="0"/>
        <v>Системи_за_оползотворяване_на_отпадна_топлина_студ_генерирана_при_производството_на_сгъстен_въздух_или_студопроизводство</v>
      </c>
      <c r="C25" s="63"/>
      <c r="D25" s="45" t="s">
        <v>332</v>
      </c>
      <c r="E25" s="64"/>
      <c r="F25" s="64"/>
      <c r="G25" s="64"/>
      <c r="H25" s="64"/>
      <c r="I25" s="64"/>
      <c r="J25" s="64"/>
      <c r="K25" s="45" t="s">
        <v>336</v>
      </c>
      <c r="L25" s="64"/>
      <c r="M25" s="64"/>
      <c r="N25" s="45" t="s">
        <v>340</v>
      </c>
      <c r="O25" s="46" t="s">
        <v>310</v>
      </c>
      <c r="P25" s="64"/>
      <c r="Q25" s="64"/>
      <c r="R25" s="64"/>
      <c r="T25" s="62"/>
    </row>
    <row r="26" spans="1:21" ht="19.5" customHeight="1" x14ac:dyDescent="0.25">
      <c r="A26" s="42">
        <v>5</v>
      </c>
      <c r="B26" s="60" t="str">
        <f t="shared" si="0"/>
        <v>Рекуперативни_блокове_за_отопление_вентилация_охлаждане</v>
      </c>
      <c r="C26" s="63"/>
      <c r="D26" s="46" t="s">
        <v>312</v>
      </c>
      <c r="E26" s="64"/>
      <c r="F26" s="64"/>
      <c r="G26" s="64"/>
      <c r="H26" s="64"/>
      <c r="I26" s="64"/>
      <c r="J26" s="64"/>
      <c r="K26" s="45" t="s">
        <v>337</v>
      </c>
      <c r="L26" s="64"/>
      <c r="M26" s="64"/>
      <c r="N26" s="45" t="s">
        <v>341</v>
      </c>
      <c r="O26" s="64"/>
      <c r="P26" s="64"/>
      <c r="Q26" s="64"/>
      <c r="R26" s="64"/>
      <c r="T26" s="62"/>
    </row>
    <row r="27" spans="1:21" ht="19.5" customHeight="1" x14ac:dyDescent="0.25">
      <c r="A27" s="42">
        <v>6</v>
      </c>
      <c r="B27" s="60" t="str">
        <f t="shared" si="0"/>
        <v>Чилъри</v>
      </c>
      <c r="C27" s="63"/>
      <c r="D27" s="64"/>
      <c r="E27" s="64"/>
      <c r="F27" s="64"/>
      <c r="G27" s="64"/>
      <c r="H27" s="64"/>
      <c r="I27" s="64"/>
      <c r="J27" s="64"/>
      <c r="K27" s="46" t="s">
        <v>310</v>
      </c>
      <c r="L27" s="64"/>
      <c r="M27" s="64"/>
      <c r="N27" s="45" t="s">
        <v>342</v>
      </c>
      <c r="O27" s="64"/>
      <c r="P27" s="64"/>
      <c r="Q27" s="64"/>
      <c r="R27" s="64"/>
      <c r="T27" s="62"/>
    </row>
    <row r="28" spans="1:21" ht="19.5" customHeight="1" thickBot="1" x14ac:dyDescent="0.3">
      <c r="A28" s="42">
        <v>7</v>
      </c>
      <c r="B28" s="60" t="str">
        <f t="shared" si="0"/>
        <v>Климатични_камери_с_високо_ефективна_регенерация_или_рекуперация_на_топлина_студ_влага</v>
      </c>
      <c r="C28" s="65"/>
      <c r="D28" s="66"/>
      <c r="E28" s="67"/>
      <c r="F28" s="67"/>
      <c r="G28" s="67"/>
      <c r="H28" s="67"/>
      <c r="I28" s="67"/>
      <c r="J28" s="67"/>
      <c r="K28" s="67"/>
      <c r="L28" s="67"/>
      <c r="M28" s="67"/>
      <c r="N28" s="68" t="s">
        <v>310</v>
      </c>
      <c r="O28" s="67"/>
      <c r="P28" s="67"/>
      <c r="Q28" s="67"/>
      <c r="R28" s="67"/>
      <c r="S28" s="67"/>
      <c r="T28" s="69"/>
    </row>
    <row r="29" spans="1:21" ht="19.5" customHeight="1" x14ac:dyDescent="0.25">
      <c r="A29" s="42">
        <v>8</v>
      </c>
      <c r="B29" s="43" t="str">
        <f t="shared" si="0"/>
        <v>Енергийно_ефективни_охладители_на_въздух</v>
      </c>
    </row>
    <row r="30" spans="1:21" ht="19.5" customHeight="1" x14ac:dyDescent="0.25">
      <c r="A30" s="42">
        <v>9</v>
      </c>
      <c r="B30" s="43" t="str">
        <f t="shared" si="0"/>
        <v>Компресори_за_сгъстен_въздух_вкл_резервоари_за_сгъстен_въздух</v>
      </c>
    </row>
    <row r="31" spans="1:21" ht="19.5" customHeight="1" x14ac:dyDescent="0.25">
      <c r="A31" s="42">
        <v>10</v>
      </c>
      <c r="B31" s="43" t="str">
        <f t="shared" si="0"/>
        <v>Централизирано_управление_на_системи_за_сгъстен_въздух</v>
      </c>
    </row>
    <row r="32" spans="1:21" ht="19.5" customHeight="1" x14ac:dyDescent="0.25">
      <c r="A32" s="42">
        <v>11</v>
      </c>
      <c r="B32" s="43" t="str">
        <f t="shared" si="0"/>
        <v>Изсушители_на_сгъстен_въздух</v>
      </c>
    </row>
    <row r="33" spans="1:37" ht="19.5" customHeight="1" x14ac:dyDescent="0.25">
      <c r="A33" s="42">
        <v>12</v>
      </c>
      <c r="B33" s="43" t="str">
        <f t="shared" si="0"/>
        <v>Енергийно_ефективни_изолационни_системи_в_сгради</v>
      </c>
    </row>
    <row r="34" spans="1:37" ht="19.5" customHeight="1" x14ac:dyDescent="0.25">
      <c r="A34" s="42">
        <v>13</v>
      </c>
      <c r="B34" s="43" t="str">
        <f t="shared" si="0"/>
        <v>Енергоспестяващи_осветители</v>
      </c>
    </row>
    <row r="35" spans="1:37" ht="19.5" customHeight="1" x14ac:dyDescent="0.25">
      <c r="A35" s="42">
        <v>14</v>
      </c>
      <c r="B35" s="43" t="str">
        <f t="shared" si="0"/>
        <v>Фотоволтаични_панели_в_комбинация_с_инвертори</v>
      </c>
    </row>
    <row r="36" spans="1:37" ht="19.5" customHeight="1" x14ac:dyDescent="0.25">
      <c r="A36" s="42">
        <v>15</v>
      </c>
      <c r="B36" s="43" t="str">
        <f t="shared" si="0"/>
        <v>Локални_съоръжения_за_съхранение_на_енергия_батерии_в_комбинация_с_инвертори</v>
      </c>
    </row>
    <row r="37" spans="1:37" ht="19.5" customHeight="1" thickBot="1" x14ac:dyDescent="0.3">
      <c r="A37" s="42">
        <v>16</v>
      </c>
      <c r="B37" s="43" t="str">
        <f t="shared" si="0"/>
        <v>Фотоволтаична_електрическа_централа_ФтЕЦ</v>
      </c>
    </row>
    <row r="38" spans="1:37" ht="15.75" customHeight="1" thickBot="1" x14ac:dyDescent="0.3">
      <c r="B38" s="84" t="s">
        <v>312</v>
      </c>
      <c r="C38" s="70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302" t="s">
        <v>373</v>
      </c>
      <c r="W38" s="308"/>
      <c r="X38" s="303"/>
      <c r="Y38" s="71"/>
      <c r="Z38" s="71"/>
      <c r="AA38" s="71"/>
      <c r="AB38" s="71"/>
      <c r="AC38" s="71"/>
      <c r="AD38" s="71"/>
      <c r="AE38" s="71"/>
      <c r="AF38" s="71"/>
      <c r="AG38" s="71"/>
      <c r="AH38" s="72"/>
    </row>
    <row r="39" spans="1:37" x14ac:dyDescent="0.25">
      <c r="C39" s="87">
        <v>1</v>
      </c>
      <c r="D39" s="88">
        <v>2</v>
      </c>
      <c r="E39" s="88">
        <v>3</v>
      </c>
      <c r="F39" s="88">
        <v>4</v>
      </c>
      <c r="G39" s="88">
        <v>5</v>
      </c>
      <c r="H39" s="88">
        <v>6</v>
      </c>
      <c r="I39" s="88">
        <v>7</v>
      </c>
      <c r="J39" s="88">
        <v>8</v>
      </c>
      <c r="K39" s="88">
        <v>9</v>
      </c>
      <c r="L39" s="88">
        <v>10</v>
      </c>
      <c r="M39" s="88">
        <v>11</v>
      </c>
      <c r="N39" s="88">
        <v>12</v>
      </c>
      <c r="O39" s="88">
        <v>13</v>
      </c>
      <c r="P39" s="88">
        <v>14</v>
      </c>
      <c r="Q39" s="88">
        <v>15</v>
      </c>
      <c r="R39" s="88">
        <v>16</v>
      </c>
      <c r="S39" s="88">
        <v>17</v>
      </c>
      <c r="T39" s="88">
        <v>18</v>
      </c>
      <c r="U39" s="88">
        <v>19</v>
      </c>
      <c r="V39" s="88">
        <v>20</v>
      </c>
      <c r="W39" s="88">
        <v>21</v>
      </c>
      <c r="X39" s="88">
        <v>22</v>
      </c>
      <c r="Y39" s="88">
        <v>23</v>
      </c>
      <c r="Z39" s="88">
        <v>24</v>
      </c>
      <c r="AA39" s="88">
        <v>25</v>
      </c>
      <c r="AB39" s="88">
        <v>26</v>
      </c>
      <c r="AC39" s="88">
        <v>27</v>
      </c>
      <c r="AD39" s="88">
        <v>28</v>
      </c>
      <c r="AE39" s="88">
        <v>29</v>
      </c>
      <c r="AF39" s="88">
        <v>30</v>
      </c>
      <c r="AG39" s="88">
        <v>31</v>
      </c>
      <c r="AH39" s="89">
        <v>32</v>
      </c>
    </row>
    <row r="40" spans="1:37" ht="138.75" customHeight="1" thickBot="1" x14ac:dyDescent="0.3">
      <c r="B40" s="75" t="s">
        <v>362</v>
      </c>
      <c r="C40" s="90" t="str">
        <f>B41</f>
        <v>Котли_на_биомаса_</v>
      </c>
      <c r="D40" s="91" t="str">
        <f>B42</f>
        <v>Вода_вода</v>
      </c>
      <c r="E40" s="91" t="str">
        <f>B43</f>
        <v>VRF_VRV_система_на_директно_изпарение</v>
      </c>
      <c r="F40" s="91" t="str">
        <f>B44</f>
        <v>Въздух_вода</v>
      </c>
      <c r="G40" s="91" t="str">
        <f>B45</f>
        <v>Въздух_въздух</v>
      </c>
      <c r="H40" s="92" t="str">
        <f>B46</f>
        <v>Плоски_слънчеви_колектори</v>
      </c>
      <c r="I40" s="92" t="str">
        <f>B47</f>
        <v>Вакуумно_тръбни_слънчеви_колектори</v>
      </c>
      <c r="J40" s="93" t="str">
        <f>B48</f>
        <v>Съоръжение_въздух_течен_флуид_течен_флуид</v>
      </c>
      <c r="K40" s="92" t="str">
        <f>B49</f>
        <v>Рекуператори</v>
      </c>
      <c r="L40" s="91" t="str">
        <f>B50</f>
        <v>Агрегат_с_кондензатор_за_водно_охлаждане</v>
      </c>
      <c r="M40" s="91" t="str">
        <f>B51</f>
        <v>Агрегат_с_кондензатор_за_въздушно_охлаждане</v>
      </c>
      <c r="N40" s="92" t="str">
        <f>B52</f>
        <v>Климатични_камери</v>
      </c>
      <c r="O40" s="91" t="str">
        <f>B53</f>
        <v>Oхладители_на_въздух</v>
      </c>
      <c r="P40" s="92" t="str">
        <f>B54</f>
        <v>Конвенционален</v>
      </c>
      <c r="Q40" s="92" t="str">
        <f>B55</f>
        <v>С_инверторно_управление</v>
      </c>
      <c r="R40" s="92" t="str">
        <f>B56</f>
        <v>Конвенционален_с_изсушител</v>
      </c>
      <c r="S40" s="92" t="str">
        <f>B57</f>
        <v>С_инверторно_управление_с_изсушител</v>
      </c>
      <c r="T40" s="92" t="str">
        <f>B58</f>
        <v>Ресивъри</v>
      </c>
      <c r="U40" s="91" t="str">
        <f>B59</f>
        <v>ЦУ_за_сгъстен_въздух</v>
      </c>
      <c r="V40" s="92" t="str">
        <f>B60</f>
        <v>Изсушители</v>
      </c>
      <c r="W40" s="91" t="str">
        <f>B61</f>
        <v>Топлоизолационни_системи_за_външни_стени_и_подове_към_външен_въздух</v>
      </c>
      <c r="X40" s="94" t="str">
        <f>B62</f>
        <v>Топлоизолационни_системи_от_сандвич_панели_за_външни_стени_и_подове_към_външен_въздух</v>
      </c>
      <c r="Y40" s="91" t="str">
        <f>B63</f>
        <v>Топлоизолационни_системи_за_покриви</v>
      </c>
      <c r="Z40" s="91" t="str">
        <f>B64</f>
        <v>Топлоизолационни_системи_от_сандвич_панели_за_покриви</v>
      </c>
      <c r="AA40" s="91" t="str">
        <f>B65</f>
        <v xml:space="preserve">Подове_към_земя_или_неотопляеми_пространства </v>
      </c>
      <c r="AB40" s="91" t="str">
        <f>B66</f>
        <v>Прозрачни_ограждащи_конструкции_прозорци_и_врати</v>
      </c>
      <c r="AC40" s="92" t="str">
        <f>B67</f>
        <v>Панели_Луни</v>
      </c>
      <c r="AD40" s="92" t="str">
        <f>B68</f>
        <v>Линейни_осветители</v>
      </c>
      <c r="AE40" s="92" t="str">
        <f>B69</f>
        <v>Камбани_прожектори</v>
      </c>
      <c r="AF40" s="93" t="str">
        <f>B70</f>
        <v>ФВ_панели_с_инвертори</v>
      </c>
      <c r="AG40" s="95" t="str">
        <f>B71</f>
        <v>Батерии_с_инвертори</v>
      </c>
      <c r="AH40" s="96" t="str">
        <f>B72</f>
        <v>ФтЕЦ</v>
      </c>
    </row>
    <row r="41" spans="1:37" ht="39" customHeight="1" thickBot="1" x14ac:dyDescent="0.3">
      <c r="A41">
        <v>1</v>
      </c>
      <c r="B41" s="49" t="str">
        <f>C22</f>
        <v>Котли_на_биомаса_</v>
      </c>
      <c r="C41" s="85" t="str">
        <f>'1.Котли на биомаса'!A5</f>
        <v>50÷100.9</v>
      </c>
      <c r="D41" s="36" t="str">
        <f>'2.Термопомпи'!A5</f>
        <v>10÷100</v>
      </c>
      <c r="E41" s="36" t="str">
        <f>'2.Термопомпи'!A7</f>
        <v>20÷100</v>
      </c>
      <c r="F41" s="36" t="str">
        <f>'2.Термопомпи'!A9</f>
        <v>10÷50.9</v>
      </c>
      <c r="G41" s="53" t="str">
        <f>'2.Термопомпи'!A12</f>
        <v>10÷50</v>
      </c>
      <c r="H41" s="107" t="str">
        <f>'3.Слънчеви системи за БГВ'!A5</f>
        <v xml:space="preserve">до 10,9 </v>
      </c>
      <c r="I41" s="107" t="str">
        <f>'3.Слънчеви системи за БГВ'!A9</f>
        <v>до 50</v>
      </c>
      <c r="J41" s="109" t="str">
        <f>'4.С-ми за оползотв топлина-студ'!A5</f>
        <v>до 75</v>
      </c>
      <c r="K41" s="107" t="str">
        <f>'5.Рекуператори'!A5</f>
        <v>до 1000.9</v>
      </c>
      <c r="L41" s="53" t="str">
        <f>'6.Чилъри'!A5</f>
        <v>10÷200</v>
      </c>
      <c r="M41" s="107" t="str">
        <f>'6.Чилъри'!A7</f>
        <v>10÷50.9</v>
      </c>
      <c r="N41" s="36" t="str">
        <f>'7.Климатични камери'!A5</f>
        <v>до 5000.9</v>
      </c>
      <c r="O41" s="107" t="str">
        <f>'8.EE oхладители на въздух'!A5</f>
        <v>до 24.9</v>
      </c>
      <c r="P41" s="53" t="str">
        <f>'9.Компресори'!A4</f>
        <v>до 25.9</v>
      </c>
      <c r="Q41" s="107" t="str">
        <f>'9.Компресори'!A10</f>
        <v>до 5.59</v>
      </c>
      <c r="R41" s="86" t="str">
        <f>'9.Компресори'!A17</f>
        <v>до 5.59</v>
      </c>
      <c r="S41" s="107" t="str">
        <f>'9.Компресори'!A23</f>
        <v>до 5.59</v>
      </c>
      <c r="T41" s="36" t="str">
        <f>'9.Компресори'!A30</f>
        <v>всички обеми</v>
      </c>
      <c r="U41" s="110" t="str">
        <f>'10.ЦУ на с-ми за сгъстен въздух'!A5</f>
        <v>За един брой система ЦУ</v>
      </c>
      <c r="V41" s="36" t="str">
        <f>'11.Изсушители на сг. въздух'!A4</f>
        <v>до 5.59</v>
      </c>
      <c r="W41" s="138" t="str">
        <f>'12.ЕЕ изолационни с-ми в сгради'!A5</f>
        <v>ТИ плоча от EPS</v>
      </c>
      <c r="X41" s="140" t="str">
        <f>'12.ЕЕ изолационни с-ми в сгради'!A9</f>
        <v>Сандвич панели</v>
      </c>
      <c r="Y41" s="141" t="str">
        <f>'12.ЕЕ изолационни с-ми в сгради'!A12</f>
        <v>ТИ плоча от EPS</v>
      </c>
      <c r="Z41" s="142" t="str">
        <f>'12.ЕЕ изолационни с-ми в сгради'!A16</f>
        <v>Сандвич панели</v>
      </c>
      <c r="AA41" s="139" t="str">
        <f>'12.ЕЕ изолационни с-ми в сгради'!A19</f>
        <v>ТИ плоча от XPS</v>
      </c>
      <c r="AB41" s="85" t="str">
        <f>'12.ЕЕ изолационни с-ми в сгради'!A22</f>
        <v>С рамка от екструдиран поливинилхлорид (PVC) или от дърво</v>
      </c>
      <c r="AC41" s="138" t="str">
        <f>'13.Енергоспестяващи осветители'!A5</f>
        <v>1 ÷ 15.9</v>
      </c>
      <c r="AD41" s="85" t="str">
        <f>'13.Енергоспестяващи осветители'!A10</f>
        <v>15 ÷ 30.9</v>
      </c>
      <c r="AE41" s="139" t="str">
        <f>'13.Енергоспестяващи осветители'!A15</f>
        <v>51 ÷ 100.9</v>
      </c>
      <c r="AF41" s="151" t="s">
        <v>375</v>
      </c>
      <c r="AG41" s="152" t="s">
        <v>375</v>
      </c>
      <c r="AH41" s="153" t="s">
        <v>375</v>
      </c>
      <c r="AI41" s="302" t="s">
        <v>397</v>
      </c>
      <c r="AJ41" s="308"/>
      <c r="AK41" s="303"/>
    </row>
    <row r="42" spans="1:37" ht="39" customHeight="1" thickBot="1" x14ac:dyDescent="0.3">
      <c r="A42">
        <v>2</v>
      </c>
      <c r="B42" s="50" t="str">
        <f>D22</f>
        <v>Вода_вода</v>
      </c>
      <c r="C42" s="6" t="str">
        <f>'1.Котли на биомаса'!A6</f>
        <v>101÷200.9</v>
      </c>
      <c r="D42" s="6" t="s">
        <v>310</v>
      </c>
      <c r="E42" s="6" t="s">
        <v>310</v>
      </c>
      <c r="F42" s="24" t="str">
        <f>'2.Термопомпи'!A10</f>
        <v>51÷200</v>
      </c>
      <c r="G42" s="143" t="s">
        <v>310</v>
      </c>
      <c r="H42" s="108" t="str">
        <f>'3.Слънчеви системи за БГВ'!A6</f>
        <v>&gt;= 11</v>
      </c>
      <c r="I42" s="6" t="s">
        <v>310</v>
      </c>
      <c r="J42" s="145" t="s">
        <v>310</v>
      </c>
      <c r="K42" s="108" t="str">
        <f>'5.Рекуператори'!A6</f>
        <v>1001÷2000.9</v>
      </c>
      <c r="L42" s="145" t="s">
        <v>310</v>
      </c>
      <c r="M42" s="108" t="str">
        <f>'6.Чилъри'!A8</f>
        <v>51÷200.9</v>
      </c>
      <c r="N42" s="24" t="str">
        <f>'7.Климатични камери'!A6</f>
        <v>5001÷15000</v>
      </c>
      <c r="O42" s="108" t="str">
        <f>'8.EE oхладители на въздух'!A6</f>
        <v>25÷280</v>
      </c>
      <c r="P42" s="55" t="str">
        <f>'9.Компресори'!A5</f>
        <v>26÷75</v>
      </c>
      <c r="Q42" s="108" t="str">
        <f>'9.Компресори'!A11</f>
        <v>5.6÷25.9</v>
      </c>
      <c r="R42" s="56" t="str">
        <f>'9.Компресори'!A18</f>
        <v>5.6÷25</v>
      </c>
      <c r="S42" s="108" t="str">
        <f>'9.Компресори'!A24</f>
        <v>5.6÷25.9</v>
      </c>
      <c r="T42" s="6" t="s">
        <v>310</v>
      </c>
      <c r="U42" s="145" t="s">
        <v>310</v>
      </c>
      <c r="V42" s="24" t="str">
        <f>'11.Изсушители на сг. въздух'!A5</f>
        <v>5.6÷25.9</v>
      </c>
      <c r="W42" s="144" t="str">
        <f>'12.ЕЕ изолационни с-ми в сгради'!A6</f>
        <v>ТИ плоча от XPS</v>
      </c>
      <c r="X42" s="145" t="s">
        <v>310</v>
      </c>
      <c r="Y42" s="146" t="str">
        <f>'12.ЕЕ изолационни с-ми в сгради'!A13</f>
        <v>ТИ плоча от XPS</v>
      </c>
      <c r="Z42" s="6" t="s">
        <v>310</v>
      </c>
      <c r="AA42" s="145" t="s">
        <v>310</v>
      </c>
      <c r="AB42" s="6" t="str">
        <f>'12.ЕЕ изолационни с-ми в сгради'!A23</f>
        <v>С рамка от алуминий с прекъснат топлинен мост</v>
      </c>
      <c r="AC42" s="144" t="str">
        <f>'13.Енергоспестяващи осветители'!A6</f>
        <v>16 ÷ 50.9</v>
      </c>
      <c r="AD42" s="6" t="str">
        <f>'13.Енергоспестяващи осветители'!A11</f>
        <v>31 ÷ 100</v>
      </c>
      <c r="AE42" s="148" t="str">
        <f>'13.Енергоспестяващи осветители'!A16</f>
        <v>&gt;=101</v>
      </c>
      <c r="AF42" s="149" t="s">
        <v>310</v>
      </c>
      <c r="AG42" s="150" t="s">
        <v>310</v>
      </c>
      <c r="AH42" s="150" t="s">
        <v>310</v>
      </c>
      <c r="AI42" s="67"/>
      <c r="AJ42" s="67"/>
      <c r="AK42" s="69"/>
    </row>
    <row r="43" spans="1:37" ht="39" customHeight="1" x14ac:dyDescent="0.25">
      <c r="A43">
        <v>3</v>
      </c>
      <c r="B43" s="50" t="str">
        <f>D23</f>
        <v>VRF_VRV_система_на_директно_изпарение</v>
      </c>
      <c r="C43" s="6" t="str">
        <f>'1.Котли на биомаса'!A7</f>
        <v>201÷500</v>
      </c>
      <c r="F43" s="6" t="s">
        <v>310</v>
      </c>
      <c r="H43" s="85" t="s">
        <v>310</v>
      </c>
      <c r="K43" s="108" t="str">
        <f>'5.Рекуператори'!A7</f>
        <v>2001÷4000</v>
      </c>
      <c r="M43" s="108" t="str">
        <f>'6.Чилъри'!A9</f>
        <v>&gt;=201</v>
      </c>
      <c r="N43" s="6" t="s">
        <v>310</v>
      </c>
      <c r="O43" s="6" t="s">
        <v>310</v>
      </c>
      <c r="P43" s="143" t="s">
        <v>310</v>
      </c>
      <c r="Q43" s="108" t="str">
        <f>'9.Компресори'!A12</f>
        <v>26÷75</v>
      </c>
      <c r="R43" s="147" t="s">
        <v>310</v>
      </c>
      <c r="S43" s="108" t="str">
        <f>'9.Компресори'!A25</f>
        <v>26÷75</v>
      </c>
      <c r="V43" s="24" t="str">
        <f>'11.Изсушители на сг. въздух'!A6</f>
        <v>26÷75</v>
      </c>
      <c r="W43" s="144" t="str">
        <f>'12.ЕЕ изолационни с-ми в сгради'!A7</f>
        <v>ТИ плочи от минерална вата</v>
      </c>
      <c r="Y43" s="146" t="str">
        <f>'12.ЕЕ изолационни с-ми в сгради'!A14</f>
        <v>ТИ плочи от минерална вата</v>
      </c>
      <c r="AB43" s="6" t="str">
        <f>'12.ЕЕ изолационни с-ми в сгради'!A24</f>
        <v>Секционни индустриални врати/външни плътни врати</v>
      </c>
      <c r="AC43" s="144" t="str">
        <f>'13.Енергоспестяващи осветители'!A7</f>
        <v xml:space="preserve"> &gt;= 51</v>
      </c>
      <c r="AD43" s="6" t="str">
        <f>'13.Енергоспестяващи осветители'!A12</f>
        <v>&gt;150</v>
      </c>
      <c r="AE43" s="6" t="s">
        <v>310</v>
      </c>
    </row>
    <row r="44" spans="1:37" ht="18.75" x14ac:dyDescent="0.25">
      <c r="A44">
        <v>4</v>
      </c>
      <c r="B44" s="50" t="str">
        <f>D24</f>
        <v>Въздух_вода</v>
      </c>
      <c r="C44" s="6" t="s">
        <v>310</v>
      </c>
      <c r="K44" s="6" t="s">
        <v>310</v>
      </c>
      <c r="M44" s="6" t="s">
        <v>310</v>
      </c>
      <c r="Q44" s="85" t="s">
        <v>310</v>
      </c>
      <c r="S44" s="6" t="s">
        <v>310</v>
      </c>
      <c r="V44" s="6" t="s">
        <v>310</v>
      </c>
      <c r="W44" s="6" t="s">
        <v>310</v>
      </c>
      <c r="Y44" s="6" t="s">
        <v>310</v>
      </c>
      <c r="AB44" s="6" t="s">
        <v>310</v>
      </c>
      <c r="AC44" s="6" t="s">
        <v>310</v>
      </c>
      <c r="AD44" s="6" t="s">
        <v>310</v>
      </c>
    </row>
    <row r="45" spans="1:37" x14ac:dyDescent="0.25">
      <c r="A45">
        <v>5</v>
      </c>
      <c r="B45" s="50" t="str">
        <f>D25</f>
        <v>Въздух_въздух</v>
      </c>
    </row>
    <row r="46" spans="1:37" x14ac:dyDescent="0.25">
      <c r="A46">
        <v>6</v>
      </c>
      <c r="B46" s="49" t="str">
        <f>E22</f>
        <v>Плоски_слънчеви_колектори</v>
      </c>
    </row>
    <row r="47" spans="1:37" x14ac:dyDescent="0.25">
      <c r="A47">
        <v>7</v>
      </c>
      <c r="B47" s="49" t="str">
        <f>E23</f>
        <v>Вакуумно_тръбни_слънчеви_колектори</v>
      </c>
    </row>
    <row r="48" spans="1:37" x14ac:dyDescent="0.25">
      <c r="A48">
        <v>8</v>
      </c>
      <c r="B48" s="54" t="str">
        <f>F22</f>
        <v>Съоръжение_въздух_течен_флуид_течен_флуид</v>
      </c>
    </row>
    <row r="49" spans="1:2" x14ac:dyDescent="0.25">
      <c r="A49">
        <v>9</v>
      </c>
      <c r="B49" s="49" t="str">
        <f>G22</f>
        <v>Рекуператори</v>
      </c>
    </row>
    <row r="50" spans="1:2" x14ac:dyDescent="0.25">
      <c r="A50">
        <v>10</v>
      </c>
      <c r="B50" s="50" t="str">
        <f>H22</f>
        <v>Агрегат_с_кондензатор_за_водно_охлаждане</v>
      </c>
    </row>
    <row r="51" spans="1:2" x14ac:dyDescent="0.25">
      <c r="A51">
        <v>11</v>
      </c>
      <c r="B51" s="50" t="str">
        <f>H23</f>
        <v>Агрегат_с_кондензатор_за_въздушно_охлаждане</v>
      </c>
    </row>
    <row r="52" spans="1:2" x14ac:dyDescent="0.25">
      <c r="A52">
        <v>12</v>
      </c>
      <c r="B52" s="49" t="str">
        <f>I22</f>
        <v>Климатични_камери</v>
      </c>
    </row>
    <row r="53" spans="1:2" x14ac:dyDescent="0.25">
      <c r="A53">
        <v>13</v>
      </c>
      <c r="B53" s="50" t="str">
        <f>J22</f>
        <v>Oхладители_на_въздух</v>
      </c>
    </row>
    <row r="54" spans="1:2" x14ac:dyDescent="0.25">
      <c r="A54">
        <v>14</v>
      </c>
      <c r="B54" s="49" t="str">
        <f>K22</f>
        <v>Конвенционален</v>
      </c>
    </row>
    <row r="55" spans="1:2" x14ac:dyDescent="0.25">
      <c r="A55">
        <v>15</v>
      </c>
      <c r="B55" s="49" t="str">
        <f>K23</f>
        <v>С_инверторно_управление</v>
      </c>
    </row>
    <row r="56" spans="1:2" x14ac:dyDescent="0.25">
      <c r="A56">
        <v>16</v>
      </c>
      <c r="B56" s="49" t="str">
        <f>K24</f>
        <v>Конвенционален_с_изсушител</v>
      </c>
    </row>
    <row r="57" spans="1:2" x14ac:dyDescent="0.25">
      <c r="A57">
        <v>17</v>
      </c>
      <c r="B57" s="49" t="str">
        <f>K25</f>
        <v>С_инверторно_управление_с_изсушител</v>
      </c>
    </row>
    <row r="58" spans="1:2" x14ac:dyDescent="0.25">
      <c r="A58">
        <v>18</v>
      </c>
      <c r="B58" s="49" t="str">
        <f>K26</f>
        <v>Ресивъри</v>
      </c>
    </row>
    <row r="59" spans="1:2" x14ac:dyDescent="0.25">
      <c r="A59">
        <v>19</v>
      </c>
      <c r="B59" s="50" t="str">
        <f>L22</f>
        <v>ЦУ_за_сгъстен_въздух</v>
      </c>
    </row>
    <row r="60" spans="1:2" x14ac:dyDescent="0.25">
      <c r="A60">
        <v>20</v>
      </c>
      <c r="B60" s="49" t="str">
        <f>M22</f>
        <v>Изсушители</v>
      </c>
    </row>
    <row r="61" spans="1:2" ht="30" x14ac:dyDescent="0.25">
      <c r="A61">
        <v>21</v>
      </c>
      <c r="B61" s="50" t="str">
        <f t="shared" ref="B61:B66" si="1">N22</f>
        <v>Топлоизолационни_системи_за_външни_стени_и_подове_към_външен_въздух</v>
      </c>
    </row>
    <row r="62" spans="1:2" ht="30" x14ac:dyDescent="0.25">
      <c r="A62">
        <v>22</v>
      </c>
      <c r="B62" s="52" t="str">
        <f t="shared" si="1"/>
        <v>Топлоизолационни_системи_от_сандвич_панели_за_външни_стени_и_подове_към_външен_въздух</v>
      </c>
    </row>
    <row r="63" spans="1:2" x14ac:dyDescent="0.25">
      <c r="A63">
        <v>23</v>
      </c>
      <c r="B63" s="50" t="str">
        <f t="shared" si="1"/>
        <v>Топлоизолационни_системи_за_покриви</v>
      </c>
    </row>
    <row r="64" spans="1:2" x14ac:dyDescent="0.25">
      <c r="A64">
        <v>24</v>
      </c>
      <c r="B64" s="50" t="str">
        <f t="shared" si="1"/>
        <v>Топлоизолационни_системи_от_сандвич_панели_за_покриви</v>
      </c>
    </row>
    <row r="65" spans="1:7" x14ac:dyDescent="0.25">
      <c r="A65">
        <v>25</v>
      </c>
      <c r="B65" s="50" t="str">
        <f t="shared" si="1"/>
        <v xml:space="preserve">Подове_към_земя_или_неотопляеми_пространства </v>
      </c>
    </row>
    <row r="66" spans="1:7" x14ac:dyDescent="0.25">
      <c r="A66">
        <v>26</v>
      </c>
      <c r="B66" s="50" t="str">
        <f t="shared" si="1"/>
        <v>Прозрачни_ограждащи_конструкции_прозорци_и_врати</v>
      </c>
    </row>
    <row r="67" spans="1:7" x14ac:dyDescent="0.25">
      <c r="A67">
        <v>27</v>
      </c>
      <c r="B67" s="49" t="str">
        <f>O22</f>
        <v>Панели_Луни</v>
      </c>
    </row>
    <row r="68" spans="1:7" x14ac:dyDescent="0.25">
      <c r="A68">
        <v>28</v>
      </c>
      <c r="B68" s="49" t="str">
        <f>O23</f>
        <v>Линейни_осветители</v>
      </c>
    </row>
    <row r="69" spans="1:7" x14ac:dyDescent="0.25">
      <c r="A69">
        <v>29</v>
      </c>
      <c r="B69" s="49" t="str">
        <f>O24</f>
        <v>Камбани_прожектори</v>
      </c>
    </row>
    <row r="70" spans="1:7" x14ac:dyDescent="0.25">
      <c r="A70">
        <v>30</v>
      </c>
      <c r="B70" s="54" t="str">
        <f>P22</f>
        <v>ФВ_панели_с_инвертори</v>
      </c>
    </row>
    <row r="71" spans="1:7" x14ac:dyDescent="0.25">
      <c r="A71">
        <v>31</v>
      </c>
      <c r="B71" s="57" t="str">
        <f>Q22</f>
        <v>Батерии_с_инвертори</v>
      </c>
    </row>
    <row r="72" spans="1:7" x14ac:dyDescent="0.25">
      <c r="A72">
        <v>32</v>
      </c>
      <c r="B72" s="50" t="str">
        <f>R22</f>
        <v>ФтЕЦ</v>
      </c>
    </row>
    <row r="76" spans="1:7" ht="15.75" thickBot="1" x14ac:dyDescent="0.3"/>
    <row r="77" spans="1:7" ht="37.5" x14ac:dyDescent="0.25">
      <c r="B77" s="98" t="s">
        <v>370</v>
      </c>
      <c r="C77" s="99" t="s">
        <v>358</v>
      </c>
      <c r="D77" s="99" t="s">
        <v>359</v>
      </c>
      <c r="E77" s="99" t="s">
        <v>360</v>
      </c>
      <c r="F77" s="99" t="s">
        <v>286</v>
      </c>
      <c r="G77" s="100" t="s">
        <v>361</v>
      </c>
    </row>
    <row r="78" spans="1:7" x14ac:dyDescent="0.25">
      <c r="B78" s="101">
        <f>+A22</f>
        <v>1</v>
      </c>
      <c r="C78" s="7" t="str">
        <f>+B22</f>
        <v>Котли_на_биомаса</v>
      </c>
      <c r="D78" s="7" t="str">
        <f>C22</f>
        <v>Котли_на_биомаса_</v>
      </c>
      <c r="E78" s="7" t="str">
        <f>'1.Котли на биомаса'!A2</f>
        <v>Мощност</v>
      </c>
      <c r="F78" s="7" t="str">
        <f>'1.Котли на биомаса'!A3</f>
        <v>kW</v>
      </c>
      <c r="G78" s="102" t="str">
        <f>'1.Котли на биомаса'!B3</f>
        <v>BGN/kW</v>
      </c>
    </row>
    <row r="79" spans="1:7" x14ac:dyDescent="0.25">
      <c r="B79" s="101">
        <f>+A23</f>
        <v>2</v>
      </c>
      <c r="C79" s="7" t="str">
        <f>+B23</f>
        <v>Термопомпи</v>
      </c>
      <c r="D79" s="7" t="str">
        <f>D22</f>
        <v>Вода_вода</v>
      </c>
      <c r="E79" s="7" t="str">
        <f>'2.Термопомпи'!A2</f>
        <v>Топлинна мощност</v>
      </c>
      <c r="F79" s="7" t="str">
        <f>'2.Термопомпи'!A3</f>
        <v>kW</v>
      </c>
      <c r="G79" s="102" t="str">
        <f>'2.Термопомпи'!B3</f>
        <v>BGN/kW</v>
      </c>
    </row>
    <row r="80" spans="1:7" x14ac:dyDescent="0.25">
      <c r="B80" s="101"/>
      <c r="C80" s="7" t="str">
        <f>C79</f>
        <v>Термопомпи</v>
      </c>
      <c r="D80" s="7" t="str">
        <f>D23</f>
        <v>VRF_VRV_система_на_директно_изпарение</v>
      </c>
      <c r="E80" s="7" t="str">
        <f t="shared" ref="E80:G82" si="2">E79</f>
        <v>Топлинна мощност</v>
      </c>
      <c r="F80" s="7" t="str">
        <f t="shared" si="2"/>
        <v>kW</v>
      </c>
      <c r="G80" s="102" t="str">
        <f t="shared" si="2"/>
        <v>BGN/kW</v>
      </c>
    </row>
    <row r="81" spans="2:8" x14ac:dyDescent="0.25">
      <c r="B81" s="101"/>
      <c r="C81" s="7" t="str">
        <f>C80</f>
        <v>Термопомпи</v>
      </c>
      <c r="D81" s="7" t="str">
        <f>D24</f>
        <v>Въздух_вода</v>
      </c>
      <c r="E81" s="7" t="str">
        <f t="shared" si="2"/>
        <v>Топлинна мощност</v>
      </c>
      <c r="F81" s="7" t="str">
        <f t="shared" si="2"/>
        <v>kW</v>
      </c>
      <c r="G81" s="102" t="str">
        <f t="shared" si="2"/>
        <v>BGN/kW</v>
      </c>
    </row>
    <row r="82" spans="2:8" x14ac:dyDescent="0.25">
      <c r="B82" s="101"/>
      <c r="C82" s="7" t="str">
        <f>C81</f>
        <v>Термопомпи</v>
      </c>
      <c r="D82" s="7" t="str">
        <f>D25</f>
        <v>Въздух_въздух</v>
      </c>
      <c r="E82" s="7" t="str">
        <f t="shared" si="2"/>
        <v>Топлинна мощност</v>
      </c>
      <c r="F82" s="7" t="str">
        <f t="shared" si="2"/>
        <v>kW</v>
      </c>
      <c r="G82" s="102" t="str">
        <f t="shared" si="2"/>
        <v>BGN/kW</v>
      </c>
    </row>
    <row r="83" spans="2:8" x14ac:dyDescent="0.25">
      <c r="B83" s="101">
        <f>+A24</f>
        <v>3</v>
      </c>
      <c r="C83" s="7" t="str">
        <f>+B24</f>
        <v>Слънчевите_системи_за_топла_вода_и_битово_горещо_водоснабдяване</v>
      </c>
      <c r="D83" s="7" t="str">
        <f>E22</f>
        <v>Плоски_слънчеви_колектори</v>
      </c>
      <c r="E83" s="7" t="str">
        <f>'3.Слънчеви системи за БГВ'!A2</f>
        <v>Брутна площ на колекторното поле</v>
      </c>
      <c r="F83" s="7" t="str">
        <f>'3.Слънчеви системи за БГВ'!A3</f>
        <v>m2</v>
      </c>
      <c r="G83" s="102" t="str">
        <f>'3.Слънчеви системи за БГВ'!B3</f>
        <v>BGN/m2</v>
      </c>
    </row>
    <row r="84" spans="2:8" x14ac:dyDescent="0.25">
      <c r="B84" s="101"/>
      <c r="C84" s="7" t="str">
        <f>C83</f>
        <v>Слънчевите_системи_за_топла_вода_и_битово_горещо_водоснабдяване</v>
      </c>
      <c r="D84" s="7" t="str">
        <f>E23</f>
        <v>Вакуумно_тръбни_слънчеви_колектори</v>
      </c>
      <c r="E84" s="7" t="str">
        <f>E83</f>
        <v>Брутна площ на колекторното поле</v>
      </c>
      <c r="F84" s="7" t="str">
        <f>F83</f>
        <v>m2</v>
      </c>
      <c r="G84" s="102" t="str">
        <f>G83</f>
        <v>BGN/m2</v>
      </c>
    </row>
    <row r="85" spans="2:8" x14ac:dyDescent="0.25">
      <c r="B85" s="101">
        <f t="shared" ref="B85:C87" si="3">+A25</f>
        <v>4</v>
      </c>
      <c r="C85" s="7" t="str">
        <f t="shared" si="3"/>
        <v>Системи_за_оползотворяване_на_отпадна_топлина_студ_генерирана_при_производството_на_сгъстен_въздух_или_студопроизводство</v>
      </c>
      <c r="D85" s="7" t="str">
        <f>F22</f>
        <v>Съоръжение_въздух_течен_флуид_течен_флуид</v>
      </c>
      <c r="E85" s="7" t="str">
        <f>'4.С-ми за оползотв топлина-студ'!A2</f>
        <v>Максимална мощност на компресор</v>
      </c>
      <c r="F85" s="7" t="str">
        <f>'4.С-ми за оползотв топлина-студ'!A3</f>
        <v>kW</v>
      </c>
      <c r="G85" s="7" t="str">
        <f>'4.С-ми за оползотв топлина-студ'!B3</f>
        <v>BGN/kW</v>
      </c>
    </row>
    <row r="86" spans="2:8" x14ac:dyDescent="0.25">
      <c r="B86" s="101">
        <f t="shared" si="3"/>
        <v>5</v>
      </c>
      <c r="C86" s="7" t="str">
        <f t="shared" si="3"/>
        <v>Рекуперативни_блокове_за_отопление_вентилация_охлаждане</v>
      </c>
      <c r="D86" s="7" t="str">
        <f>G22</f>
        <v>Рекуператори</v>
      </c>
      <c r="E86" s="7" t="str">
        <f>'5.Рекуператори'!A2</f>
        <v>Максимален дебит</v>
      </c>
      <c r="F86" s="7" t="str">
        <f>'5.Рекуператори'!A3</f>
        <v>m3/h</v>
      </c>
      <c r="G86" s="102" t="str">
        <f>'5.Рекуператори'!B3</f>
        <v>BGN/m3/h</v>
      </c>
    </row>
    <row r="87" spans="2:8" x14ac:dyDescent="0.25">
      <c r="B87" s="101">
        <f t="shared" si="3"/>
        <v>6</v>
      </c>
      <c r="C87" s="7" t="str">
        <f t="shared" si="3"/>
        <v>Чилъри</v>
      </c>
      <c r="D87" s="7" t="str">
        <f>H22</f>
        <v>Агрегат_с_кондензатор_за_водно_охлаждане</v>
      </c>
      <c r="E87" s="7" t="str">
        <f>'6.Чилъри'!A2</f>
        <v>Mощност</v>
      </c>
      <c r="F87" s="7" t="str">
        <f>'6.Чилъри'!A3</f>
        <v>kW</v>
      </c>
      <c r="G87" s="102" t="str">
        <f>'6.Чилъри'!B3</f>
        <v>BGN/kW</v>
      </c>
    </row>
    <row r="88" spans="2:8" x14ac:dyDescent="0.25">
      <c r="B88" s="101"/>
      <c r="C88" s="7" t="str">
        <f>C87</f>
        <v>Чилъри</v>
      </c>
      <c r="D88" s="7" t="str">
        <f>H23</f>
        <v>Агрегат_с_кондензатор_за_въздушно_охлаждане</v>
      </c>
      <c r="E88" s="7" t="str">
        <f>E87</f>
        <v>Mощност</v>
      </c>
      <c r="F88" s="7" t="str">
        <f>F87</f>
        <v>kW</v>
      </c>
      <c r="G88" s="102" t="str">
        <f>G87</f>
        <v>BGN/kW</v>
      </c>
    </row>
    <row r="89" spans="2:8" x14ac:dyDescent="0.25">
      <c r="B89" s="101">
        <f t="shared" ref="B89:C91" si="4">+A28</f>
        <v>7</v>
      </c>
      <c r="C89" s="7" t="str">
        <f t="shared" si="4"/>
        <v>Климатични_камери_с_високо_ефективна_регенерация_или_рекуперация_на_топлина_студ_влага</v>
      </c>
      <c r="D89" s="7" t="str">
        <f>I22</f>
        <v>Климатични_камери</v>
      </c>
      <c r="E89" s="7" t="str">
        <f>'7.Климатични камери'!A2</f>
        <v>Номинален дебит</v>
      </c>
      <c r="F89" s="7" t="str">
        <f>'7.Климатични камери'!A3</f>
        <v>m3/h</v>
      </c>
      <c r="G89" s="102" t="str">
        <f>'7.Климатични камери'!B3</f>
        <v>BGN/m3/h</v>
      </c>
    </row>
    <row r="90" spans="2:8" x14ac:dyDescent="0.25">
      <c r="B90" s="101">
        <f t="shared" si="4"/>
        <v>8</v>
      </c>
      <c r="C90" s="7" t="str">
        <f t="shared" si="4"/>
        <v>Енергийно_ефективни_охладители_на_въздух</v>
      </c>
      <c r="D90" s="7" t="str">
        <f>J22</f>
        <v>Oхладители_на_въздух</v>
      </c>
      <c r="E90" s="7" t="str">
        <f>'8.EE oхладители на въздух'!A2</f>
        <v>Охлаждаща мощност</v>
      </c>
      <c r="F90" s="7" t="str">
        <f>'8.EE oхладители на въздух'!A3</f>
        <v>kW</v>
      </c>
      <c r="G90" s="102" t="str">
        <f>'8.EE oхладители на въздух'!B3</f>
        <v>BGN/kW</v>
      </c>
    </row>
    <row r="91" spans="2:8" x14ac:dyDescent="0.25">
      <c r="B91" s="101">
        <f t="shared" si="4"/>
        <v>9</v>
      </c>
      <c r="C91" s="7" t="str">
        <f t="shared" si="4"/>
        <v>Компресори_за_сгъстен_въздух_вкл_резервоари_за_сгъстен_въздух</v>
      </c>
      <c r="D91" s="7" t="str">
        <f>K22</f>
        <v>Конвенционален</v>
      </c>
      <c r="E91" s="7" t="str">
        <f>'9.Компресори'!A2</f>
        <v>Номинална мощност на основният двигател</v>
      </c>
      <c r="F91" s="7" t="str">
        <f>'9.Компресори'!A3</f>
        <v>kW</v>
      </c>
      <c r="G91" s="102" t="str">
        <f>'9.Компресори'!B3</f>
        <v>BGN/kW</v>
      </c>
    </row>
    <row r="92" spans="2:8" x14ac:dyDescent="0.25">
      <c r="B92" s="101"/>
      <c r="C92" s="7" t="str">
        <f>C91</f>
        <v>Компресори_за_сгъстен_въздух_вкл_резервоари_за_сгъстен_въздух</v>
      </c>
      <c r="D92" s="7" t="str">
        <f>K23</f>
        <v>С_инверторно_управление</v>
      </c>
      <c r="E92" s="7" t="str">
        <f t="shared" ref="E92:G94" si="5">E91</f>
        <v>Номинална мощност на основният двигател</v>
      </c>
      <c r="F92" s="7" t="str">
        <f t="shared" si="5"/>
        <v>kW</v>
      </c>
      <c r="G92" s="102" t="str">
        <f t="shared" si="5"/>
        <v>BGN/kW</v>
      </c>
    </row>
    <row r="93" spans="2:8" x14ac:dyDescent="0.25">
      <c r="B93" s="101"/>
      <c r="C93" s="7" t="str">
        <f>C92</f>
        <v>Компресори_за_сгъстен_въздух_вкл_резервоари_за_сгъстен_въздух</v>
      </c>
      <c r="D93" s="7" t="str">
        <f>K24</f>
        <v>Конвенционален_с_изсушител</v>
      </c>
      <c r="E93" s="7" t="str">
        <f t="shared" si="5"/>
        <v>Номинална мощност на основният двигател</v>
      </c>
      <c r="F93" s="7" t="str">
        <f t="shared" si="5"/>
        <v>kW</v>
      </c>
      <c r="G93" s="102" t="str">
        <f t="shared" si="5"/>
        <v>BGN/kW</v>
      </c>
    </row>
    <row r="94" spans="2:8" x14ac:dyDescent="0.25">
      <c r="B94" s="101"/>
      <c r="C94" s="7" t="str">
        <f>C93</f>
        <v>Компресори_за_сгъстен_въздух_вкл_резервоари_за_сгъстен_въздух</v>
      </c>
      <c r="D94" s="7" t="str">
        <f>K25</f>
        <v>С_инверторно_управление_с_изсушител</v>
      </c>
      <c r="E94" s="7" t="str">
        <f t="shared" si="5"/>
        <v>Номинална мощност на основният двигател</v>
      </c>
      <c r="F94" s="7" t="str">
        <f t="shared" si="5"/>
        <v>kW</v>
      </c>
      <c r="G94" s="102" t="str">
        <f t="shared" si="5"/>
        <v>BGN/kW</v>
      </c>
    </row>
    <row r="95" spans="2:8" x14ac:dyDescent="0.25">
      <c r="B95" s="101"/>
      <c r="C95" s="7" t="str">
        <f>C94</f>
        <v>Компресори_за_сгъстен_въздух_вкл_резервоари_за_сгъстен_въздух</v>
      </c>
      <c r="D95" s="7" t="str">
        <f>K26</f>
        <v>Ресивъри</v>
      </c>
      <c r="E95" s="7" t="str">
        <f>'9.Компресори'!A28</f>
        <v>Въздушен обем</v>
      </c>
      <c r="F95" s="7" t="str">
        <f>'9.Компресори'!A29</f>
        <v>Liter</v>
      </c>
      <c r="G95" s="102" t="str">
        <f>'9.Компресори'!B29</f>
        <v>BGN/Liter</v>
      </c>
    </row>
    <row r="96" spans="2:8" x14ac:dyDescent="0.25">
      <c r="B96" s="101">
        <f t="shared" ref="B96:C98" si="6">+A31</f>
        <v>10</v>
      </c>
      <c r="C96" s="7" t="str">
        <f t="shared" si="6"/>
        <v>Централизирано_управление_на_системи_за_сгъстен_въздух</v>
      </c>
      <c r="D96" s="7" t="str">
        <f>L22</f>
        <v>ЦУ_за_сгъстен_въздух</v>
      </c>
      <c r="E96" s="209" t="s">
        <v>970</v>
      </c>
      <c r="F96" s="7" t="str">
        <f>'10.ЦУ на с-ми за сгъстен въздух'!A3</f>
        <v>бр.</v>
      </c>
      <c r="G96" s="102" t="str">
        <f>'10.ЦУ на с-ми за сгъстен въздух'!B3</f>
        <v>BGN/бр.</v>
      </c>
      <c r="H96" s="207" t="s">
        <v>972</v>
      </c>
    </row>
    <row r="97" spans="2:7" x14ac:dyDescent="0.25">
      <c r="B97" s="101">
        <f t="shared" si="6"/>
        <v>11</v>
      </c>
      <c r="C97" s="7" t="str">
        <f t="shared" si="6"/>
        <v>Изсушители_на_сгъстен_въздух</v>
      </c>
      <c r="D97" s="7" t="str">
        <f>M22</f>
        <v>Изсушители</v>
      </c>
      <c r="E97" s="7" t="str">
        <f>'11.Изсушители на сг. въздух'!A2</f>
        <v>Номинална мощност на основният компресор</v>
      </c>
      <c r="F97" s="7" t="str">
        <f>'11.Изсушители на сг. въздух'!A3</f>
        <v>kW</v>
      </c>
      <c r="G97" s="102" t="str">
        <f>'11.Изсушители на сг. въздух'!B3</f>
        <v>BGN/kW</v>
      </c>
    </row>
    <row r="98" spans="2:7" x14ac:dyDescent="0.25">
      <c r="B98" s="101">
        <f t="shared" si="6"/>
        <v>12</v>
      </c>
      <c r="C98" s="7" t="str">
        <f t="shared" si="6"/>
        <v>Енергийно_ефективни_изолационни_системи_в_сгради</v>
      </c>
      <c r="D98" s="7" t="str">
        <f t="shared" ref="D98:D103" si="7">N22</f>
        <v>Топлоизолационни_системи_за_външни_стени_и_подове_към_външен_въздух</v>
      </c>
      <c r="E98" s="7" t="str">
        <f>'12.ЕЕ изолационни с-ми в сгради'!A2</f>
        <v>Площ</v>
      </c>
      <c r="F98" s="7" t="str">
        <f>'12.ЕЕ изолационни с-ми в сгради'!A3</f>
        <v>m2</v>
      </c>
      <c r="G98" s="102" t="str">
        <f>'12.ЕЕ изолационни с-ми в сгради'!B3</f>
        <v>BGN/m2</v>
      </c>
    </row>
    <row r="99" spans="2:7" x14ac:dyDescent="0.25">
      <c r="B99" s="101"/>
      <c r="C99" s="7" t="str">
        <f>C98</f>
        <v>Енергийно_ефективни_изолационни_системи_в_сгради</v>
      </c>
      <c r="D99" s="7" t="str">
        <f t="shared" si="7"/>
        <v>Топлоизолационни_системи_от_сандвич_панели_за_външни_стени_и_подове_към_външен_въздух</v>
      </c>
      <c r="E99" s="7" t="str">
        <f t="shared" ref="E99:G103" si="8">E98</f>
        <v>Площ</v>
      </c>
      <c r="F99" s="7" t="str">
        <f t="shared" si="8"/>
        <v>m2</v>
      </c>
      <c r="G99" s="102" t="str">
        <f t="shared" si="8"/>
        <v>BGN/m2</v>
      </c>
    </row>
    <row r="100" spans="2:7" x14ac:dyDescent="0.25">
      <c r="B100" s="101"/>
      <c r="C100" s="7" t="str">
        <f>C99</f>
        <v>Енергийно_ефективни_изолационни_системи_в_сгради</v>
      </c>
      <c r="D100" s="7" t="str">
        <f t="shared" si="7"/>
        <v>Топлоизолационни_системи_за_покриви</v>
      </c>
      <c r="E100" s="7" t="str">
        <f t="shared" si="8"/>
        <v>Площ</v>
      </c>
      <c r="F100" s="7" t="str">
        <f t="shared" si="8"/>
        <v>m2</v>
      </c>
      <c r="G100" s="102" t="str">
        <f t="shared" si="8"/>
        <v>BGN/m2</v>
      </c>
    </row>
    <row r="101" spans="2:7" x14ac:dyDescent="0.25">
      <c r="B101" s="101"/>
      <c r="C101" s="7" t="str">
        <f>C100</f>
        <v>Енергийно_ефективни_изолационни_системи_в_сгради</v>
      </c>
      <c r="D101" s="7" t="str">
        <f t="shared" si="7"/>
        <v>Топлоизолационни_системи_от_сандвич_панели_за_покриви</v>
      </c>
      <c r="E101" s="7" t="str">
        <f t="shared" si="8"/>
        <v>Площ</v>
      </c>
      <c r="F101" s="7" t="str">
        <f t="shared" si="8"/>
        <v>m2</v>
      </c>
      <c r="G101" s="102" t="str">
        <f t="shared" si="8"/>
        <v>BGN/m2</v>
      </c>
    </row>
    <row r="102" spans="2:7" x14ac:dyDescent="0.25">
      <c r="B102" s="101"/>
      <c r="C102" s="7" t="str">
        <f>C101</f>
        <v>Енергийно_ефективни_изолационни_системи_в_сгради</v>
      </c>
      <c r="D102" s="7" t="str">
        <f t="shared" si="7"/>
        <v xml:space="preserve">Подове_към_земя_или_неотопляеми_пространства </v>
      </c>
      <c r="E102" s="7" t="str">
        <f t="shared" si="8"/>
        <v>Площ</v>
      </c>
      <c r="F102" s="7" t="str">
        <f t="shared" si="8"/>
        <v>m2</v>
      </c>
      <c r="G102" s="102" t="str">
        <f t="shared" si="8"/>
        <v>BGN/m2</v>
      </c>
    </row>
    <row r="103" spans="2:7" x14ac:dyDescent="0.25">
      <c r="B103" s="101"/>
      <c r="C103" s="7" t="str">
        <f>C102</f>
        <v>Енергийно_ефективни_изолационни_системи_в_сгради</v>
      </c>
      <c r="D103" s="7" t="str">
        <f t="shared" si="7"/>
        <v>Прозрачни_ограждащи_конструкции_прозорци_и_врати</v>
      </c>
      <c r="E103" s="7" t="str">
        <f t="shared" si="8"/>
        <v>Площ</v>
      </c>
      <c r="F103" s="7" t="str">
        <f t="shared" si="8"/>
        <v>m2</v>
      </c>
      <c r="G103" s="102" t="str">
        <f t="shared" si="8"/>
        <v>BGN/m2</v>
      </c>
    </row>
    <row r="104" spans="2:7" x14ac:dyDescent="0.25">
      <c r="B104" s="101">
        <f>+A34</f>
        <v>13</v>
      </c>
      <c r="C104" s="7" t="str">
        <f>+B34</f>
        <v>Енергоспестяващи_осветители</v>
      </c>
      <c r="D104" s="7" t="str">
        <f>O22</f>
        <v>Панели_Луни</v>
      </c>
      <c r="E104" s="7" t="str">
        <f>'13.Енергоспестяващи осветители'!A2</f>
        <v>Мощност</v>
      </c>
      <c r="F104" s="7" t="str">
        <f>'13.Енергоспестяващи осветители'!A3</f>
        <v>W</v>
      </c>
      <c r="G104" s="102" t="str">
        <f>'13.Енергоспестяващи осветители'!B3</f>
        <v>BGN/W</v>
      </c>
    </row>
    <row r="105" spans="2:7" x14ac:dyDescent="0.25">
      <c r="B105" s="101"/>
      <c r="C105" s="7" t="str">
        <f>C104</f>
        <v>Енергоспестяващи_осветители</v>
      </c>
      <c r="D105" s="7" t="str">
        <f>O23</f>
        <v>Линейни_осветители</v>
      </c>
      <c r="E105" s="7" t="str">
        <f t="shared" ref="E105:G106" si="9">E104</f>
        <v>Мощност</v>
      </c>
      <c r="F105" s="7" t="str">
        <f t="shared" si="9"/>
        <v>W</v>
      </c>
      <c r="G105" s="102" t="str">
        <f t="shared" si="9"/>
        <v>BGN/W</v>
      </c>
    </row>
    <row r="106" spans="2:7" x14ac:dyDescent="0.25">
      <c r="B106" s="101"/>
      <c r="C106" s="7" t="str">
        <f>C105</f>
        <v>Енергоспестяващи_осветители</v>
      </c>
      <c r="D106" s="7" t="str">
        <f>O24</f>
        <v>Камбани_прожектори</v>
      </c>
      <c r="E106" s="7" t="str">
        <f t="shared" si="9"/>
        <v>Мощност</v>
      </c>
      <c r="F106" s="7" t="str">
        <f t="shared" si="9"/>
        <v>W</v>
      </c>
      <c r="G106" s="102" t="str">
        <f t="shared" si="9"/>
        <v>BGN/W</v>
      </c>
    </row>
    <row r="107" spans="2:7" x14ac:dyDescent="0.25">
      <c r="B107" s="101">
        <f t="shared" ref="B107:C109" si="10">+A35</f>
        <v>14</v>
      </c>
      <c r="C107" s="7" t="str">
        <f t="shared" si="10"/>
        <v>Фотоволтаични_панели_в_комбинация_с_инвертори</v>
      </c>
      <c r="D107" s="7" t="str">
        <f>P22</f>
        <v>ФВ_панели_с_инвертори</v>
      </c>
      <c r="E107" s="97" t="s">
        <v>310</v>
      </c>
      <c r="F107" s="97" t="s">
        <v>103</v>
      </c>
      <c r="G107" s="102" t="str">
        <f>'14.ФВ панели с инвертор_и'!A3</f>
        <v>BGN/kW</v>
      </c>
    </row>
    <row r="108" spans="2:7" x14ac:dyDescent="0.25">
      <c r="B108" s="101">
        <f t="shared" si="10"/>
        <v>15</v>
      </c>
      <c r="C108" s="7" t="str">
        <f t="shared" si="10"/>
        <v>Локални_съоръжения_за_съхранение_на_енергия_батерии_в_комбинация_с_инвертори</v>
      </c>
      <c r="D108" s="7" t="str">
        <f>Q22</f>
        <v>Батерии_с_инвертори</v>
      </c>
      <c r="E108" s="97" t="s">
        <v>310</v>
      </c>
      <c r="F108" s="97" t="s">
        <v>103</v>
      </c>
      <c r="G108" s="102" t="str">
        <f>'15. Батерии с инвертор_и'!A3</f>
        <v>BGN/kW</v>
      </c>
    </row>
    <row r="109" spans="2:7" ht="15.75" thickBot="1" x14ac:dyDescent="0.3">
      <c r="B109" s="103">
        <f t="shared" si="10"/>
        <v>16</v>
      </c>
      <c r="C109" s="104" t="str">
        <f t="shared" si="10"/>
        <v>Фотоволтаична_електрическа_централа_ФтЕЦ</v>
      </c>
      <c r="D109" s="104" t="str">
        <f>R22</f>
        <v>ФтЕЦ</v>
      </c>
      <c r="E109" s="105" t="s">
        <v>310</v>
      </c>
      <c r="F109" s="105" t="s">
        <v>103</v>
      </c>
      <c r="G109" s="106" t="str">
        <f>'16.ФтЕЦ'!A3</f>
        <v>BGN/kW</v>
      </c>
    </row>
    <row r="111" spans="2:7" ht="15.75" thickBot="1" x14ac:dyDescent="0.3"/>
    <row r="112" spans="2:7" ht="19.5" thickBot="1" x14ac:dyDescent="0.3">
      <c r="B112" s="98" t="s">
        <v>374</v>
      </c>
    </row>
    <row r="113" spans="2:7" ht="56.25" customHeight="1" x14ac:dyDescent="0.25">
      <c r="B113" s="99" t="s">
        <v>358</v>
      </c>
      <c r="C113" s="111" t="s">
        <v>359</v>
      </c>
      <c r="D113" s="111" t="s">
        <v>284</v>
      </c>
      <c r="E113" s="111" t="s">
        <v>280</v>
      </c>
      <c r="F113" s="309" t="s">
        <v>975</v>
      </c>
      <c r="G113" s="310"/>
    </row>
    <row r="114" spans="2:7" x14ac:dyDescent="0.25">
      <c r="B114" s="7" t="str">
        <f>+C78</f>
        <v>Котли_на_биомаса</v>
      </c>
      <c r="C114" s="7" t="str">
        <f>+D78</f>
        <v>Котли_на_биомаса_</v>
      </c>
      <c r="D114" s="7" t="str">
        <f>+C41</f>
        <v>50÷100.9</v>
      </c>
      <c r="E114" s="113">
        <f>'1.Котли на биомаса'!B5</f>
        <v>353.24</v>
      </c>
      <c r="F114" s="207">
        <v>353.24</v>
      </c>
      <c r="G114" s="211" t="b">
        <f>+E114=F114</f>
        <v>1</v>
      </c>
    </row>
    <row r="115" spans="2:7" x14ac:dyDescent="0.25">
      <c r="B115" s="7" t="str">
        <f>+B114</f>
        <v>Котли_на_биомаса</v>
      </c>
      <c r="C115" s="7" t="str">
        <f>+C114</f>
        <v>Котли_на_биомаса_</v>
      </c>
      <c r="D115" s="7" t="str">
        <f>+C42</f>
        <v>101÷200.9</v>
      </c>
      <c r="E115" s="113">
        <f>'1.Котли на биомаса'!B6</f>
        <v>230.09</v>
      </c>
      <c r="F115" s="207">
        <v>230.09</v>
      </c>
      <c r="G115" s="211" t="b">
        <f t="shared" ref="G115:G174" si="11">+E115=F115</f>
        <v>1</v>
      </c>
    </row>
    <row r="116" spans="2:7" x14ac:dyDescent="0.25">
      <c r="B116" s="7" t="str">
        <f>+B115</f>
        <v>Котли_на_биомаса</v>
      </c>
      <c r="C116" s="7" t="str">
        <f>+C115</f>
        <v>Котли_на_биомаса_</v>
      </c>
      <c r="D116" s="7" t="str">
        <f>+C43</f>
        <v>201÷500</v>
      </c>
      <c r="E116" s="113">
        <f>'1.Котли на биомаса'!B7</f>
        <v>151.99</v>
      </c>
      <c r="F116" s="207">
        <v>151.99</v>
      </c>
      <c r="G116" s="211" t="b">
        <f t="shared" si="11"/>
        <v>1</v>
      </c>
    </row>
    <row r="117" spans="2:7" x14ac:dyDescent="0.25">
      <c r="B117" s="7" t="str">
        <f t="shared" ref="B117:C119" si="12">+C79</f>
        <v>Термопомпи</v>
      </c>
      <c r="C117" s="7" t="str">
        <f t="shared" si="12"/>
        <v>Вода_вода</v>
      </c>
      <c r="D117" s="114" t="str">
        <f>+D41</f>
        <v>10÷100</v>
      </c>
      <c r="E117" s="113">
        <f>'2.Термопомпи'!B5</f>
        <v>454.56</v>
      </c>
      <c r="F117" s="207">
        <v>454.56</v>
      </c>
      <c r="G117" s="211" t="b">
        <f t="shared" si="11"/>
        <v>1</v>
      </c>
    </row>
    <row r="118" spans="2:7" x14ac:dyDescent="0.25">
      <c r="B118" s="7" t="str">
        <f t="shared" si="12"/>
        <v>Термопомпи</v>
      </c>
      <c r="C118" s="7" t="str">
        <f t="shared" si="12"/>
        <v>VRF_VRV_система_на_директно_изпарение</v>
      </c>
      <c r="D118" s="114" t="str">
        <f>+E41</f>
        <v>20÷100</v>
      </c>
      <c r="E118" s="113">
        <f>'2.Термопомпи'!B7</f>
        <v>658.73</v>
      </c>
      <c r="F118" s="207">
        <v>658.73</v>
      </c>
      <c r="G118" s="211" t="b">
        <f t="shared" si="11"/>
        <v>1</v>
      </c>
    </row>
    <row r="119" spans="2:7" x14ac:dyDescent="0.25">
      <c r="B119" s="7" t="str">
        <f t="shared" si="12"/>
        <v>Термопомпи</v>
      </c>
      <c r="C119" s="7" t="str">
        <f t="shared" si="12"/>
        <v>Въздух_вода</v>
      </c>
      <c r="D119" s="114" t="str">
        <f>F41</f>
        <v>10÷50.9</v>
      </c>
      <c r="E119" s="113">
        <f>'2.Термопомпи'!B9</f>
        <v>673.78</v>
      </c>
      <c r="F119" s="207">
        <v>673.78</v>
      </c>
      <c r="G119" s="211" t="b">
        <f t="shared" si="11"/>
        <v>1</v>
      </c>
    </row>
    <row r="120" spans="2:7" x14ac:dyDescent="0.25">
      <c r="B120" s="7" t="str">
        <f>B119</f>
        <v>Термопомпи</v>
      </c>
      <c r="C120" s="7" t="str">
        <f>C119</f>
        <v>Въздух_вода</v>
      </c>
      <c r="D120" s="114" t="str">
        <f>F42</f>
        <v>51÷200</v>
      </c>
      <c r="E120" s="113">
        <f>'2.Термопомпи'!B10</f>
        <v>499.68</v>
      </c>
      <c r="F120" s="207">
        <v>499.68</v>
      </c>
      <c r="G120" s="211" t="b">
        <f t="shared" si="11"/>
        <v>1</v>
      </c>
    </row>
    <row r="121" spans="2:7" x14ac:dyDescent="0.25">
      <c r="B121" s="7" t="str">
        <f>+C82</f>
        <v>Термопомпи</v>
      </c>
      <c r="C121" s="7" t="str">
        <f>+D82</f>
        <v>Въздух_въздух</v>
      </c>
      <c r="D121" s="114" t="str">
        <f>G41</f>
        <v>10÷50</v>
      </c>
      <c r="E121" s="113">
        <f>'2.Термопомпи'!B12</f>
        <v>409.1</v>
      </c>
      <c r="F121" s="207">
        <v>409.1</v>
      </c>
      <c r="G121" s="211" t="b">
        <f t="shared" si="11"/>
        <v>1</v>
      </c>
    </row>
    <row r="122" spans="2:7" x14ac:dyDescent="0.25">
      <c r="B122" s="7" t="str">
        <f>+C83</f>
        <v>Слънчевите_системи_за_топла_вода_и_битово_горещо_водоснабдяване</v>
      </c>
      <c r="C122" s="7" t="str">
        <f>+D83</f>
        <v>Плоски_слънчеви_колектори</v>
      </c>
      <c r="D122" s="115" t="str">
        <f>H41</f>
        <v xml:space="preserve">до 10,9 </v>
      </c>
      <c r="E122" s="113">
        <f>'3.Слънчеви системи за БГВ'!B5</f>
        <v>1473.37</v>
      </c>
      <c r="F122" s="207">
        <v>1473.37</v>
      </c>
      <c r="G122" s="211" t="b">
        <f t="shared" si="11"/>
        <v>1</v>
      </c>
    </row>
    <row r="123" spans="2:7" x14ac:dyDescent="0.25">
      <c r="B123" s="7" t="str">
        <f>B122</f>
        <v>Слънчевите_системи_за_топла_вода_и_битово_горещо_водоснабдяване</v>
      </c>
      <c r="C123" s="7" t="str">
        <f>C122</f>
        <v>Плоски_слънчеви_колектори</v>
      </c>
      <c r="D123" s="115" t="str">
        <f>H42</f>
        <v>&gt;= 11</v>
      </c>
      <c r="E123" s="113">
        <f>'3.Слънчеви системи за БГВ'!B6</f>
        <v>694.14</v>
      </c>
      <c r="F123" s="207">
        <v>694.14</v>
      </c>
      <c r="G123" s="211" t="b">
        <f t="shared" si="11"/>
        <v>1</v>
      </c>
    </row>
    <row r="124" spans="2:7" x14ac:dyDescent="0.25">
      <c r="B124" s="7" t="str">
        <f t="shared" ref="B124:C126" si="13">+C84</f>
        <v>Слънчевите_системи_за_топла_вода_и_битово_горещо_водоснабдяване</v>
      </c>
      <c r="C124" s="7" t="str">
        <f t="shared" si="13"/>
        <v>Вакуумно_тръбни_слънчеви_колектори</v>
      </c>
      <c r="D124" s="115" t="str">
        <f>I41</f>
        <v>до 50</v>
      </c>
      <c r="E124" s="113">
        <f>'3.Слънчеви системи за БГВ'!B9</f>
        <v>1464.82</v>
      </c>
      <c r="F124" s="207">
        <v>1464.82</v>
      </c>
      <c r="G124" s="211" t="b">
        <f t="shared" si="11"/>
        <v>1</v>
      </c>
    </row>
    <row r="125" spans="2:7" x14ac:dyDescent="0.25">
      <c r="B125" s="7" t="str">
        <f t="shared" si="13"/>
        <v>Системи_за_оползотворяване_на_отпадна_топлина_студ_генерирана_при_производството_на_сгъстен_въздух_или_студопроизводство</v>
      </c>
      <c r="C125" s="7" t="str">
        <f t="shared" si="13"/>
        <v>Съоръжение_въздух_течен_флуид_течен_флуид</v>
      </c>
      <c r="D125" s="116" t="str">
        <f>J41</f>
        <v>до 75</v>
      </c>
      <c r="E125" s="113">
        <f>'4.С-ми за оползотв топлина-студ'!B5</f>
        <v>535.98</v>
      </c>
      <c r="F125" s="207">
        <v>535.98</v>
      </c>
      <c r="G125" s="211" t="b">
        <f t="shared" si="11"/>
        <v>1</v>
      </c>
    </row>
    <row r="126" spans="2:7" x14ac:dyDescent="0.25">
      <c r="B126" s="7" t="str">
        <f t="shared" si="13"/>
        <v>Рекуперативни_блокове_за_отопление_вентилация_охлаждане</v>
      </c>
      <c r="C126" s="7" t="str">
        <f t="shared" si="13"/>
        <v>Рекуператори</v>
      </c>
      <c r="D126" s="114" t="str">
        <f>K41</f>
        <v>до 1000.9</v>
      </c>
      <c r="E126" s="113">
        <f>'5.Рекуператори'!B5</f>
        <v>14.28</v>
      </c>
      <c r="F126" s="207">
        <v>14.28</v>
      </c>
      <c r="G126" s="211" t="b">
        <f t="shared" si="11"/>
        <v>1</v>
      </c>
    </row>
    <row r="127" spans="2:7" x14ac:dyDescent="0.25">
      <c r="B127" s="7" t="str">
        <f>B126</f>
        <v>Рекуперативни_блокове_за_отопление_вентилация_охлаждане</v>
      </c>
      <c r="C127" s="7" t="str">
        <f>C126</f>
        <v>Рекуператори</v>
      </c>
      <c r="D127" s="114" t="str">
        <f>K42</f>
        <v>1001÷2000.9</v>
      </c>
      <c r="E127" s="113">
        <f>'5.Рекуператори'!B6</f>
        <v>7.91</v>
      </c>
      <c r="F127" s="207">
        <v>7.91</v>
      </c>
      <c r="G127" s="211" t="b">
        <f t="shared" si="11"/>
        <v>1</v>
      </c>
    </row>
    <row r="128" spans="2:7" x14ac:dyDescent="0.25">
      <c r="B128" s="7" t="str">
        <f>B127</f>
        <v>Рекуперативни_блокове_за_отопление_вентилация_охлаждане</v>
      </c>
      <c r="C128" s="7" t="str">
        <f>C127</f>
        <v>Рекуператори</v>
      </c>
      <c r="D128" s="114" t="str">
        <f>K43</f>
        <v>2001÷4000</v>
      </c>
      <c r="E128" s="113">
        <f>'5.Рекуператори'!B7</f>
        <v>5.38</v>
      </c>
      <c r="F128" s="207">
        <v>5.38</v>
      </c>
      <c r="G128" s="211" t="b">
        <f t="shared" si="11"/>
        <v>1</v>
      </c>
    </row>
    <row r="129" spans="2:7" x14ac:dyDescent="0.25">
      <c r="B129" s="7" t="str">
        <f>+C87</f>
        <v>Чилъри</v>
      </c>
      <c r="C129" s="7" t="str">
        <f>+D87</f>
        <v>Агрегат_с_кондензатор_за_водно_охлаждане</v>
      </c>
      <c r="D129" s="115" t="str">
        <f>L41</f>
        <v>10÷200</v>
      </c>
      <c r="E129" s="113">
        <f>'6.Чилъри'!B5</f>
        <v>582.34</v>
      </c>
      <c r="F129" s="207">
        <v>582.34</v>
      </c>
      <c r="G129" s="211" t="b">
        <f t="shared" si="11"/>
        <v>1</v>
      </c>
    </row>
    <row r="130" spans="2:7" x14ac:dyDescent="0.25">
      <c r="B130" s="7" t="str">
        <f>+C88</f>
        <v>Чилъри</v>
      </c>
      <c r="C130" s="7" t="str">
        <f>+D88</f>
        <v>Агрегат_с_кондензатор_за_въздушно_охлаждане</v>
      </c>
      <c r="D130" s="115" t="str">
        <f>M41</f>
        <v>10÷50.9</v>
      </c>
      <c r="E130" s="113">
        <f>'6.Чилъри'!B7</f>
        <v>667.15</v>
      </c>
      <c r="F130" s="207">
        <v>667.15</v>
      </c>
      <c r="G130" s="211" t="b">
        <f t="shared" si="11"/>
        <v>1</v>
      </c>
    </row>
    <row r="131" spans="2:7" x14ac:dyDescent="0.25">
      <c r="B131" s="7" t="str">
        <f>B130</f>
        <v>Чилъри</v>
      </c>
      <c r="C131" s="7" t="str">
        <f>C130</f>
        <v>Агрегат_с_кондензатор_за_въздушно_охлаждане</v>
      </c>
      <c r="D131" s="115" t="str">
        <f>M42</f>
        <v>51÷200.9</v>
      </c>
      <c r="E131" s="113">
        <f>'6.Чилъри'!B8</f>
        <v>481.01</v>
      </c>
      <c r="F131" s="207">
        <v>481.01</v>
      </c>
      <c r="G131" s="211" t="b">
        <f t="shared" si="11"/>
        <v>1</v>
      </c>
    </row>
    <row r="132" spans="2:7" x14ac:dyDescent="0.25">
      <c r="B132" s="7" t="str">
        <f>B131</f>
        <v>Чилъри</v>
      </c>
      <c r="C132" s="7" t="str">
        <f>C131</f>
        <v>Агрегат_с_кондензатор_за_въздушно_охлаждане</v>
      </c>
      <c r="D132" s="115" t="str">
        <f>M43</f>
        <v>&gt;=201</v>
      </c>
      <c r="E132" s="113">
        <f>'6.Чилъри'!B9</f>
        <v>266.08999999999997</v>
      </c>
      <c r="F132" s="207">
        <v>266.08999999999997</v>
      </c>
      <c r="G132" s="211" t="b">
        <f t="shared" si="11"/>
        <v>1</v>
      </c>
    </row>
    <row r="133" spans="2:7" x14ac:dyDescent="0.25">
      <c r="B133" s="7" t="str">
        <f>+C89</f>
        <v>Климатични_камери_с_високо_ефективна_регенерация_или_рекуперация_на_топлина_студ_влага</v>
      </c>
      <c r="C133" s="7" t="str">
        <f>+D89</f>
        <v>Климатични_камери</v>
      </c>
      <c r="D133" s="114" t="str">
        <f>N41</f>
        <v>до 5000.9</v>
      </c>
      <c r="E133" s="113">
        <f>'7.Климатични камери'!B5</f>
        <v>29.71</v>
      </c>
      <c r="F133" s="207">
        <v>29.71</v>
      </c>
      <c r="G133" s="211" t="b">
        <f t="shared" si="11"/>
        <v>1</v>
      </c>
    </row>
    <row r="134" spans="2:7" x14ac:dyDescent="0.25">
      <c r="B134" s="7" t="str">
        <f>B133</f>
        <v>Климатични_камери_с_високо_ефективна_регенерация_или_рекуперация_на_топлина_студ_влага</v>
      </c>
      <c r="C134" s="7" t="str">
        <f>C133</f>
        <v>Климатични_камери</v>
      </c>
      <c r="D134" s="114" t="str">
        <f>N42</f>
        <v>5001÷15000</v>
      </c>
      <c r="E134" s="113">
        <f>'7.Климатични камери'!B6</f>
        <v>16.96</v>
      </c>
      <c r="F134" s="207">
        <v>16.96</v>
      </c>
      <c r="G134" s="211" t="b">
        <f t="shared" si="11"/>
        <v>1</v>
      </c>
    </row>
    <row r="135" spans="2:7" x14ac:dyDescent="0.25">
      <c r="B135" s="7" t="str">
        <f>+C90</f>
        <v>Енергийно_ефективни_охладители_на_въздух</v>
      </c>
      <c r="C135" s="7" t="str">
        <f>+D90</f>
        <v>Oхладители_на_въздух</v>
      </c>
      <c r="D135" s="115" t="str">
        <f>O41</f>
        <v>до 24.9</v>
      </c>
      <c r="E135" s="113">
        <f>'8.EE oхладители на въздух'!B5</f>
        <v>399.28</v>
      </c>
      <c r="F135" s="207">
        <v>399.28</v>
      </c>
      <c r="G135" s="211" t="b">
        <f t="shared" si="11"/>
        <v>1</v>
      </c>
    </row>
    <row r="136" spans="2:7" x14ac:dyDescent="0.25">
      <c r="B136" s="7" t="str">
        <f>B135</f>
        <v>Енергийно_ефективни_охладители_на_въздух</v>
      </c>
      <c r="C136" s="7" t="str">
        <f>C135</f>
        <v>Oхладители_на_въздух</v>
      </c>
      <c r="D136" s="115" t="str">
        <f>O42</f>
        <v>25÷280</v>
      </c>
      <c r="E136" s="113">
        <f>'8.EE oхладители на въздух'!B6</f>
        <v>971.7</v>
      </c>
      <c r="F136" s="207">
        <v>971.7</v>
      </c>
      <c r="G136" s="211" t="b">
        <f t="shared" si="11"/>
        <v>1</v>
      </c>
    </row>
    <row r="137" spans="2:7" x14ac:dyDescent="0.25">
      <c r="B137" s="7" t="str">
        <f>+C91</f>
        <v>Компресори_за_сгъстен_въздух_вкл_резервоари_за_сгъстен_въздух</v>
      </c>
      <c r="C137" s="7" t="str">
        <f>+D91</f>
        <v>Конвенционален</v>
      </c>
      <c r="D137" s="114" t="str">
        <f>P41</f>
        <v>до 25.9</v>
      </c>
      <c r="E137" s="113">
        <f>'9.Компресори'!B4</f>
        <v>1736.86</v>
      </c>
      <c r="F137" s="207">
        <v>1736.86</v>
      </c>
      <c r="G137" s="211" t="b">
        <f t="shared" si="11"/>
        <v>1</v>
      </c>
    </row>
    <row r="138" spans="2:7" x14ac:dyDescent="0.25">
      <c r="B138" s="7" t="str">
        <f>B137</f>
        <v>Компресори_за_сгъстен_въздух_вкл_резервоари_за_сгъстен_въздух</v>
      </c>
      <c r="C138" s="7" t="str">
        <f>C137</f>
        <v>Конвенционален</v>
      </c>
      <c r="D138" s="114" t="str">
        <f>P42</f>
        <v>26÷75</v>
      </c>
      <c r="E138" s="113">
        <f>'9.Компресори'!B5</f>
        <v>1068.71</v>
      </c>
      <c r="F138" s="207">
        <v>1068.71</v>
      </c>
      <c r="G138" s="211" t="b">
        <f t="shared" si="11"/>
        <v>1</v>
      </c>
    </row>
    <row r="139" spans="2:7" x14ac:dyDescent="0.25">
      <c r="B139" s="7" t="str">
        <f>+C92</f>
        <v>Компресори_за_сгъстен_въздух_вкл_резервоари_за_сгъстен_въздух</v>
      </c>
      <c r="C139" s="7" t="str">
        <f>+D92</f>
        <v>С_инверторно_управление</v>
      </c>
      <c r="D139" s="115" t="str">
        <f>Q41</f>
        <v>до 5.59</v>
      </c>
      <c r="E139" s="113">
        <f>'9.Компресори'!B10</f>
        <v>3966.72</v>
      </c>
      <c r="F139" s="207">
        <v>3966.72</v>
      </c>
      <c r="G139" s="211" t="b">
        <f t="shared" si="11"/>
        <v>1</v>
      </c>
    </row>
    <row r="140" spans="2:7" x14ac:dyDescent="0.25">
      <c r="B140" s="7" t="str">
        <f>B139</f>
        <v>Компресори_за_сгъстен_въздух_вкл_резервоари_за_сгъстен_въздух</v>
      </c>
      <c r="C140" s="7" t="str">
        <f>C139</f>
        <v>С_инверторно_управление</v>
      </c>
      <c r="D140" s="115" t="str">
        <f>Q42</f>
        <v>5.6÷25.9</v>
      </c>
      <c r="E140" s="113">
        <f>'9.Компресори'!B11</f>
        <v>2212.9699999999998</v>
      </c>
      <c r="F140" s="207">
        <v>2212.9699999999998</v>
      </c>
      <c r="G140" s="211" t="b">
        <f t="shared" si="11"/>
        <v>1</v>
      </c>
    </row>
    <row r="141" spans="2:7" x14ac:dyDescent="0.25">
      <c r="B141" s="7" t="str">
        <f>B140</f>
        <v>Компресори_за_сгъстен_въздух_вкл_резервоари_за_сгъстен_въздух</v>
      </c>
      <c r="C141" s="7" t="str">
        <f>C140</f>
        <v>С_инверторно_управление</v>
      </c>
      <c r="D141" s="115" t="str">
        <f>Q43</f>
        <v>26÷75</v>
      </c>
      <c r="E141" s="113">
        <f>'9.Компресори'!B12</f>
        <v>1321.8</v>
      </c>
      <c r="F141" s="207">
        <v>1321.8</v>
      </c>
      <c r="G141" s="211" t="b">
        <f t="shared" si="11"/>
        <v>1</v>
      </c>
    </row>
    <row r="142" spans="2:7" x14ac:dyDescent="0.25">
      <c r="B142" s="7" t="str">
        <f>+C93</f>
        <v>Компресори_за_сгъстен_въздух_вкл_резервоари_за_сгъстен_въздух</v>
      </c>
      <c r="C142" s="7" t="str">
        <f>+D93</f>
        <v>Конвенционален_с_изсушител</v>
      </c>
      <c r="D142" s="114" t="str">
        <f>R41</f>
        <v>до 5.59</v>
      </c>
      <c r="E142" s="113">
        <f>'9.Компресори'!B17</f>
        <v>4240.01</v>
      </c>
      <c r="F142" s="207">
        <v>4240.01</v>
      </c>
      <c r="G142" s="211" t="b">
        <f t="shared" si="11"/>
        <v>1</v>
      </c>
    </row>
    <row r="143" spans="2:7" x14ac:dyDescent="0.25">
      <c r="B143" s="7" t="str">
        <f>B142</f>
        <v>Компресори_за_сгъстен_въздух_вкл_резервоари_за_сгъстен_въздух</v>
      </c>
      <c r="C143" s="7" t="str">
        <f>C142</f>
        <v>Конвенционален_с_изсушител</v>
      </c>
      <c r="D143" s="114" t="str">
        <f>R42</f>
        <v>5.6÷25</v>
      </c>
      <c r="E143" s="113">
        <f>'9.Компресори'!B18</f>
        <v>2372.27</v>
      </c>
      <c r="F143" s="207">
        <v>2372.27</v>
      </c>
      <c r="G143" s="211" t="b">
        <f t="shared" si="11"/>
        <v>1</v>
      </c>
    </row>
    <row r="144" spans="2:7" x14ac:dyDescent="0.25">
      <c r="B144" s="7" t="str">
        <f>+C94</f>
        <v>Компресори_за_сгъстен_въздух_вкл_резервоари_за_сгъстен_въздух</v>
      </c>
      <c r="C144" s="7" t="str">
        <f>+D94</f>
        <v>С_инверторно_управление_с_изсушител</v>
      </c>
      <c r="D144" s="114" t="str">
        <f>S41</f>
        <v>до 5.59</v>
      </c>
      <c r="E144" s="113">
        <f>'9.Компресори'!B23</f>
        <v>4802.75</v>
      </c>
      <c r="F144" s="207">
        <v>4802.75</v>
      </c>
      <c r="G144" s="211" t="b">
        <f t="shared" si="11"/>
        <v>1</v>
      </c>
    </row>
    <row r="145" spans="2:7" x14ac:dyDescent="0.25">
      <c r="B145" s="7" t="str">
        <f>B144</f>
        <v>Компресори_за_сгъстен_въздух_вкл_резервоари_за_сгъстен_въздух</v>
      </c>
      <c r="C145" s="7" t="str">
        <f>C144</f>
        <v>С_инверторно_управление_с_изсушител</v>
      </c>
      <c r="D145" s="114" t="str">
        <f>S42</f>
        <v>5.6÷25.9</v>
      </c>
      <c r="E145" s="113">
        <f>'9.Компресори'!B24</f>
        <v>2795.68</v>
      </c>
      <c r="F145" s="207">
        <v>2795.68</v>
      </c>
      <c r="G145" s="211" t="b">
        <f t="shared" si="11"/>
        <v>1</v>
      </c>
    </row>
    <row r="146" spans="2:7" x14ac:dyDescent="0.25">
      <c r="B146" s="7" t="str">
        <f>B145</f>
        <v>Компресори_за_сгъстен_въздух_вкл_резервоари_за_сгъстен_въздух</v>
      </c>
      <c r="C146" s="7" t="str">
        <f>C145</f>
        <v>С_инверторно_управление_с_изсушител</v>
      </c>
      <c r="D146" s="114" t="str">
        <f>S43</f>
        <v>26÷75</v>
      </c>
      <c r="E146" s="113">
        <f>'9.Компресори'!B25</f>
        <v>1703</v>
      </c>
      <c r="F146" s="207">
        <v>1703</v>
      </c>
      <c r="G146" s="211" t="b">
        <f t="shared" si="11"/>
        <v>1</v>
      </c>
    </row>
    <row r="147" spans="2:7" x14ac:dyDescent="0.25">
      <c r="B147" s="7" t="str">
        <f t="shared" ref="B147:C149" si="14">+C95</f>
        <v>Компресори_за_сгъстен_въздух_вкл_резервоари_за_сгъстен_въздух</v>
      </c>
      <c r="C147" s="7" t="str">
        <f t="shared" si="14"/>
        <v>Ресивъри</v>
      </c>
      <c r="D147" s="114" t="str">
        <f>T41</f>
        <v>всички обеми</v>
      </c>
      <c r="E147" s="113">
        <f>'9.Компресори'!B30</f>
        <v>4.2699999999999996</v>
      </c>
      <c r="F147" s="207">
        <v>4.2699999999999996</v>
      </c>
      <c r="G147" s="211" t="b">
        <f t="shared" si="11"/>
        <v>1</v>
      </c>
    </row>
    <row r="148" spans="2:7" x14ac:dyDescent="0.25">
      <c r="B148" s="7" t="str">
        <f t="shared" si="14"/>
        <v>Централизирано_управление_на_системи_за_сгъстен_въздух</v>
      </c>
      <c r="C148" s="7" t="str">
        <f t="shared" si="14"/>
        <v>ЦУ_за_сгъстен_въздух</v>
      </c>
      <c r="D148" s="115" t="str">
        <f>U41</f>
        <v>За един брой система ЦУ</v>
      </c>
      <c r="E148" s="113">
        <f>'10.ЦУ на с-ми за сгъстен въздух'!B5</f>
        <v>20795.62</v>
      </c>
      <c r="F148" s="207">
        <v>20795.62</v>
      </c>
      <c r="G148" s="211" t="b">
        <f t="shared" si="11"/>
        <v>1</v>
      </c>
    </row>
    <row r="149" spans="2:7" x14ac:dyDescent="0.25">
      <c r="B149" s="7" t="str">
        <f t="shared" si="14"/>
        <v>Изсушители_на_сгъстен_въздух</v>
      </c>
      <c r="C149" s="7" t="str">
        <f t="shared" si="14"/>
        <v>Изсушители</v>
      </c>
      <c r="D149" s="114" t="str">
        <f>V41</f>
        <v>до 5.59</v>
      </c>
      <c r="E149" s="113">
        <f>'11.Изсушители на сг. въздух'!B4</f>
        <v>1324.05</v>
      </c>
      <c r="F149" s="207">
        <v>1324.05</v>
      </c>
      <c r="G149" s="211" t="b">
        <f t="shared" si="11"/>
        <v>1</v>
      </c>
    </row>
    <row r="150" spans="2:7" x14ac:dyDescent="0.25">
      <c r="B150" s="7" t="str">
        <f>B149</f>
        <v>Изсушители_на_сгъстен_въздух</v>
      </c>
      <c r="C150" s="7" t="str">
        <f>C149</f>
        <v>Изсушители</v>
      </c>
      <c r="D150" s="114" t="str">
        <f>V42</f>
        <v>5.6÷25.9</v>
      </c>
      <c r="E150" s="113">
        <f>'11.Изсушители на сг. въздух'!B5</f>
        <v>775.41</v>
      </c>
      <c r="F150" s="207">
        <v>775.41</v>
      </c>
      <c r="G150" s="211" t="b">
        <f t="shared" si="11"/>
        <v>1</v>
      </c>
    </row>
    <row r="151" spans="2:7" x14ac:dyDescent="0.25">
      <c r="B151" s="7" t="str">
        <f>B150</f>
        <v>Изсушители_на_сгъстен_въздух</v>
      </c>
      <c r="C151" s="7" t="str">
        <f>C150</f>
        <v>Изсушители</v>
      </c>
      <c r="D151" s="114" t="str">
        <f>V43</f>
        <v>26÷75</v>
      </c>
      <c r="E151" s="113">
        <f>'11.Изсушители на сг. въздух'!B6</f>
        <v>258.23</v>
      </c>
      <c r="F151" s="207">
        <v>258.23</v>
      </c>
      <c r="G151" s="211" t="b">
        <f t="shared" si="11"/>
        <v>1</v>
      </c>
    </row>
    <row r="152" spans="2:7" x14ac:dyDescent="0.25">
      <c r="B152" s="7" t="str">
        <f>+C98</f>
        <v>Енергийно_ефективни_изолационни_системи_в_сгради</v>
      </c>
      <c r="C152" s="7" t="str">
        <f>+D98</f>
        <v>Топлоизолационни_системи_за_външни_стени_и_подове_към_външен_въздух</v>
      </c>
      <c r="D152" s="117" t="str">
        <f>W41</f>
        <v>ТИ плоча от EPS</v>
      </c>
      <c r="E152" s="113">
        <f>'12.ЕЕ изолационни с-ми в сгради'!B5</f>
        <v>162.65</v>
      </c>
      <c r="F152" s="207">
        <v>162.65</v>
      </c>
      <c r="G152" s="211" t="b">
        <f t="shared" si="11"/>
        <v>1</v>
      </c>
    </row>
    <row r="153" spans="2:7" x14ac:dyDescent="0.25">
      <c r="B153" s="7" t="str">
        <f>B152</f>
        <v>Енергийно_ефективни_изолационни_системи_в_сгради</v>
      </c>
      <c r="C153" s="7" t="str">
        <f>C152</f>
        <v>Топлоизолационни_системи_за_външни_стени_и_подове_към_външен_въздух</v>
      </c>
      <c r="D153" s="117" t="str">
        <f>W42</f>
        <v>ТИ плоча от XPS</v>
      </c>
      <c r="E153" s="113">
        <f>'12.ЕЕ изолационни с-ми в сгради'!B6</f>
        <v>172.54</v>
      </c>
      <c r="F153" s="207">
        <v>172.54</v>
      </c>
      <c r="G153" s="211" t="b">
        <f t="shared" si="11"/>
        <v>1</v>
      </c>
    </row>
    <row r="154" spans="2:7" x14ac:dyDescent="0.25">
      <c r="B154" s="7" t="str">
        <f>B153</f>
        <v>Енергийно_ефективни_изолационни_системи_в_сгради</v>
      </c>
      <c r="C154" s="7" t="str">
        <f>C153</f>
        <v>Топлоизолационни_системи_за_външни_стени_и_подове_към_външен_въздух</v>
      </c>
      <c r="D154" s="117" t="str">
        <f>W43</f>
        <v>ТИ плочи от минерална вата</v>
      </c>
      <c r="E154" s="113">
        <f>'12.ЕЕ изолационни с-ми в сгради'!B7</f>
        <v>188.05</v>
      </c>
      <c r="F154" s="207">
        <v>188.05</v>
      </c>
      <c r="G154" s="211" t="b">
        <f t="shared" si="11"/>
        <v>1</v>
      </c>
    </row>
    <row r="155" spans="2:7" x14ac:dyDescent="0.25">
      <c r="B155" s="7" t="str">
        <f>+C99</f>
        <v>Енергийно_ефективни_изолационни_системи_в_сгради</v>
      </c>
      <c r="C155" s="7" t="str">
        <f>+D99</f>
        <v>Топлоизолационни_системи_от_сандвич_панели_за_външни_стени_и_подове_към_външен_въздух</v>
      </c>
      <c r="D155" s="7" t="str">
        <f>X41</f>
        <v>Сандвич панели</v>
      </c>
      <c r="E155" s="113">
        <f>'12.ЕЕ изолационни с-ми в сгради'!B9</f>
        <v>230.97</v>
      </c>
      <c r="F155" s="207">
        <v>230.97</v>
      </c>
      <c r="G155" s="211" t="b">
        <f t="shared" si="11"/>
        <v>1</v>
      </c>
    </row>
    <row r="156" spans="2:7" x14ac:dyDescent="0.25">
      <c r="B156" s="7" t="str">
        <f>+C100</f>
        <v>Енергийно_ефективни_изолационни_системи_в_сгради</v>
      </c>
      <c r="C156" s="7" t="str">
        <f>+D100</f>
        <v>Топлоизолационни_системи_за_покриви</v>
      </c>
      <c r="D156" s="117" t="str">
        <f>Y41</f>
        <v>ТИ плоча от EPS</v>
      </c>
      <c r="E156" s="113">
        <f>'12.ЕЕ изолационни с-ми в сгради'!B12</f>
        <v>119.39</v>
      </c>
      <c r="F156" s="207">
        <v>119.39</v>
      </c>
      <c r="G156" s="211" t="b">
        <f t="shared" si="11"/>
        <v>1</v>
      </c>
    </row>
    <row r="157" spans="2:7" x14ac:dyDescent="0.25">
      <c r="B157" s="7" t="str">
        <f>B156</f>
        <v>Енергийно_ефективни_изолационни_системи_в_сгради</v>
      </c>
      <c r="C157" s="7" t="str">
        <f>C156</f>
        <v>Топлоизолационни_системи_за_покриви</v>
      </c>
      <c r="D157" s="117" t="str">
        <f>Y42</f>
        <v>ТИ плоча от XPS</v>
      </c>
      <c r="E157" s="113">
        <f>'12.ЕЕ изолационни с-ми в сгради'!B13</f>
        <v>141.88</v>
      </c>
      <c r="F157" s="207">
        <v>141.88</v>
      </c>
      <c r="G157" s="211" t="b">
        <f t="shared" si="11"/>
        <v>1</v>
      </c>
    </row>
    <row r="158" spans="2:7" x14ac:dyDescent="0.25">
      <c r="B158" s="7" t="str">
        <f>B157</f>
        <v>Енергийно_ефективни_изолационни_системи_в_сгради</v>
      </c>
      <c r="C158" s="7" t="str">
        <f>C157</f>
        <v>Топлоизолационни_системи_за_покриви</v>
      </c>
      <c r="D158" s="117" t="str">
        <f>Y43</f>
        <v>ТИ плочи от минерална вата</v>
      </c>
      <c r="E158" s="113">
        <f>'12.ЕЕ изолационни с-ми в сгради'!B14</f>
        <v>143.09</v>
      </c>
      <c r="F158" s="207">
        <v>143.09</v>
      </c>
      <c r="G158" s="211" t="b">
        <f t="shared" si="11"/>
        <v>1</v>
      </c>
    </row>
    <row r="159" spans="2:7" x14ac:dyDescent="0.25">
      <c r="B159" s="7" t="str">
        <f t="shared" ref="B159:C161" si="15">+C101</f>
        <v>Енергийно_ефективни_изолационни_системи_в_сгради</v>
      </c>
      <c r="C159" s="7" t="str">
        <f t="shared" si="15"/>
        <v>Топлоизолационни_системи_от_сандвич_панели_за_покриви</v>
      </c>
      <c r="D159" s="7" t="str">
        <f>Z41</f>
        <v>Сандвич панели</v>
      </c>
      <c r="E159" s="113">
        <f>'12.ЕЕ изолационни с-ми в сгради'!B16</f>
        <v>226.85</v>
      </c>
      <c r="F159" s="207">
        <v>226.85</v>
      </c>
      <c r="G159" s="211" t="b">
        <f t="shared" si="11"/>
        <v>1</v>
      </c>
    </row>
    <row r="160" spans="2:7" x14ac:dyDescent="0.25">
      <c r="B160" s="7" t="str">
        <f t="shared" si="15"/>
        <v>Енергийно_ефективни_изолационни_системи_в_сгради</v>
      </c>
      <c r="C160" s="7" t="str">
        <f t="shared" si="15"/>
        <v xml:space="preserve">Подове_към_земя_или_неотопляеми_пространства </v>
      </c>
      <c r="D160" s="117" t="str">
        <f>AA41</f>
        <v>ТИ плоча от XPS</v>
      </c>
      <c r="E160" s="113">
        <f>'12.ЕЕ изолационни с-ми в сгради'!B19</f>
        <v>99.25</v>
      </c>
      <c r="F160" s="207">
        <v>99.25</v>
      </c>
      <c r="G160" s="211" t="b">
        <f t="shared" si="11"/>
        <v>1</v>
      </c>
    </row>
    <row r="161" spans="2:7" x14ac:dyDescent="0.25">
      <c r="B161" s="7" t="str">
        <f t="shared" si="15"/>
        <v>Енергийно_ефективни_изолационни_системи_в_сгради</v>
      </c>
      <c r="C161" s="7" t="str">
        <f t="shared" si="15"/>
        <v>Прозрачни_ограждащи_конструкции_прозорци_и_врати</v>
      </c>
      <c r="D161" s="7" t="str">
        <f>AB41</f>
        <v>С рамка от екструдиран поливинилхлорид (PVC) или от дърво</v>
      </c>
      <c r="E161" s="113">
        <f>'12.ЕЕ изолационни с-ми в сгради'!B22</f>
        <v>300.45999999999998</v>
      </c>
      <c r="F161" s="207">
        <v>300.45999999999998</v>
      </c>
      <c r="G161" s="211" t="b">
        <f t="shared" si="11"/>
        <v>1</v>
      </c>
    </row>
    <row r="162" spans="2:7" x14ac:dyDescent="0.25">
      <c r="B162" s="7" t="str">
        <f>B161</f>
        <v>Енергийно_ефективни_изолационни_системи_в_сгради</v>
      </c>
      <c r="C162" s="7" t="str">
        <f>C161</f>
        <v>Прозрачни_ограждащи_конструкции_прозорци_и_врати</v>
      </c>
      <c r="D162" s="7" t="str">
        <f>AB42</f>
        <v>С рамка от алуминий с прекъснат топлинен мост</v>
      </c>
      <c r="E162" s="113">
        <f>'12.ЕЕ изолационни с-ми в сгради'!B23</f>
        <v>628.39</v>
      </c>
      <c r="F162" s="207">
        <v>628.39</v>
      </c>
      <c r="G162" s="211" t="b">
        <f t="shared" si="11"/>
        <v>1</v>
      </c>
    </row>
    <row r="163" spans="2:7" x14ac:dyDescent="0.25">
      <c r="B163" s="7" t="str">
        <f>B162</f>
        <v>Енергийно_ефективни_изолационни_системи_в_сгради</v>
      </c>
      <c r="C163" s="7" t="str">
        <f>C162</f>
        <v>Прозрачни_ограждащи_конструкции_прозорци_и_врати</v>
      </c>
      <c r="D163" s="7" t="str">
        <f>AB43</f>
        <v>Секционни индустриални врати/външни плътни врати</v>
      </c>
      <c r="E163" s="113">
        <f>'12.ЕЕ изолационни с-ми в сгради'!B24</f>
        <v>281.48</v>
      </c>
      <c r="F163" s="207">
        <v>281.48</v>
      </c>
      <c r="G163" s="211" t="b">
        <f t="shared" si="11"/>
        <v>1</v>
      </c>
    </row>
    <row r="164" spans="2:7" x14ac:dyDescent="0.25">
      <c r="B164" s="7" t="str">
        <f>+C104</f>
        <v>Енергоспестяващи_осветители</v>
      </c>
      <c r="C164" s="7" t="str">
        <f>+D104</f>
        <v>Панели_Луни</v>
      </c>
      <c r="D164" s="117" t="str">
        <f>AC41</f>
        <v>1 ÷ 15.9</v>
      </c>
      <c r="E164" s="113">
        <f>'13.Енергоспестяващи осветители'!B5</f>
        <v>8.6300000000000008</v>
      </c>
      <c r="F164" s="207">
        <v>8.6300000000000008</v>
      </c>
      <c r="G164" s="211" t="b">
        <f t="shared" si="11"/>
        <v>1</v>
      </c>
    </row>
    <row r="165" spans="2:7" x14ac:dyDescent="0.25">
      <c r="B165" s="7" t="str">
        <f>B164</f>
        <v>Енергоспестяващи_осветители</v>
      </c>
      <c r="C165" s="7" t="str">
        <f>C164</f>
        <v>Панели_Луни</v>
      </c>
      <c r="D165" s="117" t="str">
        <f>AC42</f>
        <v>16 ÷ 50.9</v>
      </c>
      <c r="E165" s="113">
        <f>'13.Енергоспестяващи осветители'!B6</f>
        <v>6.13</v>
      </c>
      <c r="F165" s="207">
        <v>6.13</v>
      </c>
      <c r="G165" s="211" t="b">
        <f t="shared" si="11"/>
        <v>1</v>
      </c>
    </row>
    <row r="166" spans="2:7" x14ac:dyDescent="0.25">
      <c r="B166" s="7" t="str">
        <f>B165</f>
        <v>Енергоспестяващи_осветители</v>
      </c>
      <c r="C166" s="7" t="str">
        <f>C165</f>
        <v>Панели_Луни</v>
      </c>
      <c r="D166" s="117" t="str">
        <f>AC43</f>
        <v xml:space="preserve"> &gt;= 51</v>
      </c>
      <c r="E166" s="113">
        <f>'13.Енергоспестяващи осветители'!B7</f>
        <v>3.84</v>
      </c>
      <c r="F166" s="207">
        <v>3.84</v>
      </c>
      <c r="G166" s="211" t="b">
        <f t="shared" si="11"/>
        <v>1</v>
      </c>
    </row>
    <row r="167" spans="2:7" x14ac:dyDescent="0.25">
      <c r="B167" s="7" t="str">
        <f>+C105</f>
        <v>Енергоспестяващи_осветители</v>
      </c>
      <c r="C167" s="7" t="str">
        <f>+D105</f>
        <v>Линейни_осветители</v>
      </c>
      <c r="D167" s="7" t="str">
        <f>AD41</f>
        <v>15 ÷ 30.9</v>
      </c>
      <c r="E167" s="113">
        <f>'13.Енергоспестяващи осветители'!B10</f>
        <v>8.75</v>
      </c>
      <c r="F167" s="207">
        <v>8.75</v>
      </c>
      <c r="G167" s="211" t="b">
        <f t="shared" si="11"/>
        <v>1</v>
      </c>
    </row>
    <row r="168" spans="2:7" x14ac:dyDescent="0.25">
      <c r="B168" s="7" t="str">
        <f>B167</f>
        <v>Енергоспестяващи_осветители</v>
      </c>
      <c r="C168" s="7" t="str">
        <f>C167</f>
        <v>Линейни_осветители</v>
      </c>
      <c r="D168" s="7" t="str">
        <f>AD42</f>
        <v>31 ÷ 100</v>
      </c>
      <c r="E168" s="113">
        <f>'13.Енергоспестяващи осветители'!B11</f>
        <v>5.73</v>
      </c>
      <c r="F168" s="207">
        <v>5.73</v>
      </c>
      <c r="G168" s="211" t="b">
        <f t="shared" si="11"/>
        <v>1</v>
      </c>
    </row>
    <row r="169" spans="2:7" x14ac:dyDescent="0.25">
      <c r="B169" s="7" t="str">
        <f>B168</f>
        <v>Енергоспестяващи_осветители</v>
      </c>
      <c r="C169" s="7" t="str">
        <f>C168</f>
        <v>Линейни_осветители</v>
      </c>
      <c r="D169" s="7" t="str">
        <f>AD43</f>
        <v>&gt;150</v>
      </c>
      <c r="E169" s="113">
        <f>'13.Енергоспестяващи осветители'!B12</f>
        <v>3.5</v>
      </c>
      <c r="F169" s="207">
        <v>3.5</v>
      </c>
      <c r="G169" s="211" t="b">
        <f t="shared" si="11"/>
        <v>1</v>
      </c>
    </row>
    <row r="170" spans="2:7" x14ac:dyDescent="0.25">
      <c r="B170" s="7" t="str">
        <f>+C106</f>
        <v>Енергоспестяващи_осветители</v>
      </c>
      <c r="C170" s="7" t="str">
        <f>+D106</f>
        <v>Камбани_прожектори</v>
      </c>
      <c r="D170" s="117" t="str">
        <f>AE41</f>
        <v>51 ÷ 100.9</v>
      </c>
      <c r="E170" s="113">
        <f>'13.Енергоспестяващи осветители'!B15</f>
        <v>5.08</v>
      </c>
      <c r="F170" s="207">
        <v>5.08</v>
      </c>
      <c r="G170" s="211" t="b">
        <f t="shared" si="11"/>
        <v>1</v>
      </c>
    </row>
    <row r="171" spans="2:7" x14ac:dyDescent="0.25">
      <c r="B171" s="7" t="str">
        <f>B170</f>
        <v>Енергоспестяващи_осветители</v>
      </c>
      <c r="C171" s="7" t="str">
        <f>C170</f>
        <v>Камбани_прожектори</v>
      </c>
      <c r="D171" s="117" t="str">
        <f>AE42</f>
        <v>&gt;=101</v>
      </c>
      <c r="E171" s="113">
        <f>'13.Енергоспестяващи осветители'!B16</f>
        <v>3.4</v>
      </c>
      <c r="F171" s="207">
        <v>3.4</v>
      </c>
      <c r="G171" s="211" t="b">
        <f t="shared" si="11"/>
        <v>1</v>
      </c>
    </row>
    <row r="172" spans="2:7" x14ac:dyDescent="0.25">
      <c r="B172" s="7" t="str">
        <f t="shared" ref="B172:C174" si="16">+C107</f>
        <v>Фотоволтаични_панели_в_комбинация_с_инвертори</v>
      </c>
      <c r="C172" s="7" t="str">
        <f t="shared" si="16"/>
        <v>ФВ_панели_с_инвертори</v>
      </c>
      <c r="D172" s="7" t="str">
        <f>AF41</f>
        <v>неприложим</v>
      </c>
      <c r="E172" s="7">
        <f>'14.ФВ панели с инвертор_и'!A5</f>
        <v>1041.43</v>
      </c>
      <c r="F172" s="207">
        <v>1041.43</v>
      </c>
      <c r="G172" s="211" t="b">
        <f t="shared" si="11"/>
        <v>1</v>
      </c>
    </row>
    <row r="173" spans="2:7" x14ac:dyDescent="0.25">
      <c r="B173" s="7" t="str">
        <f t="shared" si="16"/>
        <v>Локални_съоръжения_за_съхранение_на_енергия_батерии_в_комбинация_с_инвертори</v>
      </c>
      <c r="C173" s="7" t="str">
        <f t="shared" si="16"/>
        <v>Батерии_с_инвертори</v>
      </c>
      <c r="D173" s="117" t="str">
        <f>AG41</f>
        <v>неприложим</v>
      </c>
      <c r="E173" s="7">
        <f>'15. Батерии с инвертор_и'!A5</f>
        <v>1288.83</v>
      </c>
      <c r="F173" s="207">
        <v>1288.83</v>
      </c>
      <c r="G173" s="211" t="b">
        <f t="shared" si="11"/>
        <v>1</v>
      </c>
    </row>
    <row r="174" spans="2:7" x14ac:dyDescent="0.25">
      <c r="B174" s="7" t="str">
        <f t="shared" si="16"/>
        <v>Фотоволтаична_електрическа_централа_ФтЕЦ</v>
      </c>
      <c r="C174" s="7" t="str">
        <f t="shared" si="16"/>
        <v>ФтЕЦ</v>
      </c>
      <c r="D174" s="113" t="str">
        <f>AH41</f>
        <v>неприложим</v>
      </c>
      <c r="E174" s="113">
        <f>'16.ФтЕЦ'!A5</f>
        <v>2727.17</v>
      </c>
      <c r="F174" s="207">
        <v>2727.17</v>
      </c>
      <c r="G174" s="211" t="b">
        <f t="shared" si="11"/>
        <v>1</v>
      </c>
    </row>
    <row r="175" spans="2:7" ht="15.75" thickBot="1" x14ac:dyDescent="0.3"/>
    <row r="176" spans="2:7" ht="15.75" thickBot="1" x14ac:dyDescent="0.3">
      <c r="C176" s="112">
        <f t="array" ref="C176">IFERROR(INDEX(сл_!$C$178:$E$238,MATCH('Заявени активи'!C7&amp;'Заявени активи'!D7,сл_!$C$178:$C$238&amp;сл_!$D$178:$D$238,0),3),"")</f>
        <v>2727.17</v>
      </c>
      <c r="D176" s="302" t="s">
        <v>378</v>
      </c>
      <c r="E176" s="303"/>
    </row>
    <row r="177" spans="2:5" ht="54" customHeight="1" x14ac:dyDescent="0.25">
      <c r="B177" s="99" t="s">
        <v>358</v>
      </c>
      <c r="C177" s="111" t="s">
        <v>359</v>
      </c>
      <c r="D177" s="111" t="s">
        <v>284</v>
      </c>
      <c r="E177" s="111" t="s">
        <v>280</v>
      </c>
    </row>
    <row r="178" spans="2:5" x14ac:dyDescent="0.25">
      <c r="B178" s="118" t="s">
        <v>311</v>
      </c>
      <c r="C178" s="118" t="s">
        <v>365</v>
      </c>
      <c r="D178" s="118" t="s">
        <v>254</v>
      </c>
      <c r="E178" s="118">
        <v>353.24</v>
      </c>
    </row>
    <row r="179" spans="2:5" x14ac:dyDescent="0.25">
      <c r="B179" s="118" t="s">
        <v>311</v>
      </c>
      <c r="C179" s="118" t="s">
        <v>365</v>
      </c>
      <c r="D179" s="118" t="s">
        <v>255</v>
      </c>
      <c r="E179" s="118">
        <v>230.09</v>
      </c>
    </row>
    <row r="180" spans="2:5" x14ac:dyDescent="0.25">
      <c r="B180" s="118" t="s">
        <v>311</v>
      </c>
      <c r="C180" s="118" t="s">
        <v>365</v>
      </c>
      <c r="D180" s="118" t="s">
        <v>197</v>
      </c>
      <c r="E180" s="118">
        <v>151.99</v>
      </c>
    </row>
    <row r="181" spans="2:5" x14ac:dyDescent="0.25">
      <c r="B181" s="118" t="s">
        <v>270</v>
      </c>
      <c r="C181" s="118" t="s">
        <v>330</v>
      </c>
      <c r="D181" s="118" t="s">
        <v>232</v>
      </c>
      <c r="E181" s="118">
        <v>454.56</v>
      </c>
    </row>
    <row r="182" spans="2:5" x14ac:dyDescent="0.25">
      <c r="B182" s="118" t="s">
        <v>270</v>
      </c>
      <c r="C182" s="118" t="s">
        <v>363</v>
      </c>
      <c r="D182" s="118" t="s">
        <v>231</v>
      </c>
      <c r="E182" s="118">
        <v>658.73</v>
      </c>
    </row>
    <row r="183" spans="2:5" x14ac:dyDescent="0.25">
      <c r="B183" s="118" t="s">
        <v>270</v>
      </c>
      <c r="C183" s="118" t="s">
        <v>331</v>
      </c>
      <c r="D183" s="118" t="s">
        <v>256</v>
      </c>
      <c r="E183" s="118">
        <v>673.78</v>
      </c>
    </row>
    <row r="184" spans="2:5" x14ac:dyDescent="0.25">
      <c r="B184" s="118" t="s">
        <v>270</v>
      </c>
      <c r="C184" s="118" t="s">
        <v>331</v>
      </c>
      <c r="D184" s="118" t="s">
        <v>233</v>
      </c>
      <c r="E184" s="118">
        <v>499.68</v>
      </c>
    </row>
    <row r="185" spans="2:5" x14ac:dyDescent="0.25">
      <c r="B185" s="118" t="s">
        <v>270</v>
      </c>
      <c r="C185" s="118" t="s">
        <v>332</v>
      </c>
      <c r="D185" s="118" t="s">
        <v>202</v>
      </c>
      <c r="E185" s="118">
        <v>409.1</v>
      </c>
    </row>
    <row r="186" spans="2:5" x14ac:dyDescent="0.25">
      <c r="B186" s="118" t="s">
        <v>346</v>
      </c>
      <c r="C186" s="118" t="s">
        <v>313</v>
      </c>
      <c r="D186" s="118" t="s">
        <v>248</v>
      </c>
      <c r="E186" s="118">
        <v>1473.37</v>
      </c>
    </row>
    <row r="187" spans="2:5" x14ac:dyDescent="0.25">
      <c r="B187" s="118" t="s">
        <v>346</v>
      </c>
      <c r="C187" s="118" t="s">
        <v>313</v>
      </c>
      <c r="D187" s="118" t="s">
        <v>246</v>
      </c>
      <c r="E187" s="118">
        <v>694.14</v>
      </c>
    </row>
    <row r="188" spans="2:5" x14ac:dyDescent="0.25">
      <c r="B188" s="118" t="s">
        <v>346</v>
      </c>
      <c r="C188" s="118" t="s">
        <v>314</v>
      </c>
      <c r="D188" s="118" t="s">
        <v>247</v>
      </c>
      <c r="E188" s="118">
        <v>1464.82</v>
      </c>
    </row>
    <row r="189" spans="2:5" x14ac:dyDescent="0.25">
      <c r="B189" s="118" t="s">
        <v>347</v>
      </c>
      <c r="C189" s="118" t="s">
        <v>315</v>
      </c>
      <c r="D189" s="118" t="s">
        <v>105</v>
      </c>
      <c r="E189" s="118">
        <v>535.98</v>
      </c>
    </row>
    <row r="190" spans="2:5" x14ac:dyDescent="0.25">
      <c r="B190" s="118" t="s">
        <v>348</v>
      </c>
      <c r="C190" s="118" t="s">
        <v>271</v>
      </c>
      <c r="D190" s="118" t="s">
        <v>257</v>
      </c>
      <c r="E190" s="118">
        <v>14.28</v>
      </c>
    </row>
    <row r="191" spans="2:5" x14ac:dyDescent="0.25">
      <c r="B191" s="118" t="s">
        <v>348</v>
      </c>
      <c r="C191" s="118" t="s">
        <v>271</v>
      </c>
      <c r="D191" s="118" t="s">
        <v>258</v>
      </c>
      <c r="E191" s="118">
        <v>7.91</v>
      </c>
    </row>
    <row r="192" spans="2:5" x14ac:dyDescent="0.25">
      <c r="B192" s="118" t="s">
        <v>348</v>
      </c>
      <c r="C192" s="118" t="s">
        <v>271</v>
      </c>
      <c r="D192" s="118" t="s">
        <v>234</v>
      </c>
      <c r="E192" s="118">
        <v>5.38</v>
      </c>
    </row>
    <row r="193" spans="2:5" x14ac:dyDescent="0.25">
      <c r="B193" s="118" t="s">
        <v>272</v>
      </c>
      <c r="C193" s="118" t="s">
        <v>316</v>
      </c>
      <c r="D193" s="118" t="s">
        <v>237</v>
      </c>
      <c r="E193" s="118">
        <v>582.34</v>
      </c>
    </row>
    <row r="194" spans="2:5" x14ac:dyDescent="0.25">
      <c r="B194" s="118" t="s">
        <v>272</v>
      </c>
      <c r="C194" s="118" t="s">
        <v>317</v>
      </c>
      <c r="D194" s="118" t="s">
        <v>256</v>
      </c>
      <c r="E194" s="118">
        <v>667.15</v>
      </c>
    </row>
    <row r="195" spans="2:5" x14ac:dyDescent="0.25">
      <c r="B195" s="118" t="s">
        <v>272</v>
      </c>
      <c r="C195" s="118" t="s">
        <v>317</v>
      </c>
      <c r="D195" s="118" t="s">
        <v>268</v>
      </c>
      <c r="E195" s="118">
        <v>481.01</v>
      </c>
    </row>
    <row r="196" spans="2:5" x14ac:dyDescent="0.25">
      <c r="B196" s="118" t="s">
        <v>272</v>
      </c>
      <c r="C196" s="118" t="s">
        <v>317</v>
      </c>
      <c r="D196" s="118" t="s">
        <v>238</v>
      </c>
      <c r="E196" s="118">
        <v>266.08999999999997</v>
      </c>
    </row>
    <row r="197" spans="2:5" x14ac:dyDescent="0.25">
      <c r="B197" s="118" t="s">
        <v>349</v>
      </c>
      <c r="C197" s="118" t="s">
        <v>318</v>
      </c>
      <c r="D197" s="118" t="s">
        <v>259</v>
      </c>
      <c r="E197" s="118">
        <v>29.71</v>
      </c>
    </row>
    <row r="198" spans="2:5" x14ac:dyDescent="0.25">
      <c r="B198" s="118" t="s">
        <v>349</v>
      </c>
      <c r="C198" s="118" t="s">
        <v>318</v>
      </c>
      <c r="D198" s="118" t="s">
        <v>239</v>
      </c>
      <c r="E198" s="118">
        <v>16.96</v>
      </c>
    </row>
    <row r="199" spans="2:5" x14ac:dyDescent="0.25">
      <c r="B199" s="118" t="s">
        <v>350</v>
      </c>
      <c r="C199" s="118" t="s">
        <v>320</v>
      </c>
      <c r="D199" s="118" t="s">
        <v>260</v>
      </c>
      <c r="E199" s="118">
        <v>399.28</v>
      </c>
    </row>
    <row r="200" spans="2:5" x14ac:dyDescent="0.25">
      <c r="B200" s="118" t="s">
        <v>350</v>
      </c>
      <c r="C200" s="118" t="s">
        <v>320</v>
      </c>
      <c r="D200" s="118" t="s">
        <v>261</v>
      </c>
      <c r="E200" s="118">
        <v>971.7</v>
      </c>
    </row>
    <row r="201" spans="2:5" x14ac:dyDescent="0.25">
      <c r="B201" s="118" t="s">
        <v>351</v>
      </c>
      <c r="C201" s="118" t="s">
        <v>333</v>
      </c>
      <c r="D201" s="118" t="s">
        <v>262</v>
      </c>
      <c r="E201" s="118">
        <v>1736.86</v>
      </c>
    </row>
    <row r="202" spans="2:5" x14ac:dyDescent="0.25">
      <c r="B202" s="118" t="s">
        <v>351</v>
      </c>
      <c r="C202" s="118" t="s">
        <v>333</v>
      </c>
      <c r="D202" s="118" t="s">
        <v>207</v>
      </c>
      <c r="E202" s="118">
        <v>1068.71</v>
      </c>
    </row>
    <row r="203" spans="2:5" x14ac:dyDescent="0.25">
      <c r="B203" s="118" t="s">
        <v>351</v>
      </c>
      <c r="C203" s="118" t="s">
        <v>334</v>
      </c>
      <c r="D203" s="118" t="s">
        <v>269</v>
      </c>
      <c r="E203" s="118">
        <v>3966.72</v>
      </c>
    </row>
    <row r="204" spans="2:5" x14ac:dyDescent="0.25">
      <c r="B204" s="118" t="s">
        <v>351</v>
      </c>
      <c r="C204" s="118" t="s">
        <v>334</v>
      </c>
      <c r="D204" s="118" t="s">
        <v>263</v>
      </c>
      <c r="E204" s="118">
        <v>2212.9699999999998</v>
      </c>
    </row>
    <row r="205" spans="2:5" x14ac:dyDescent="0.25">
      <c r="B205" s="118" t="s">
        <v>351</v>
      </c>
      <c r="C205" s="118" t="s">
        <v>334</v>
      </c>
      <c r="D205" s="118" t="s">
        <v>207</v>
      </c>
      <c r="E205" s="118">
        <v>1321.8</v>
      </c>
    </row>
    <row r="206" spans="2:5" x14ac:dyDescent="0.25">
      <c r="B206" s="118" t="s">
        <v>351</v>
      </c>
      <c r="C206" s="118" t="s">
        <v>335</v>
      </c>
      <c r="D206" s="118" t="s">
        <v>269</v>
      </c>
      <c r="E206" s="118">
        <v>4240.01</v>
      </c>
    </row>
    <row r="207" spans="2:5" x14ac:dyDescent="0.25">
      <c r="B207" s="118" t="s">
        <v>351</v>
      </c>
      <c r="C207" s="118" t="s">
        <v>335</v>
      </c>
      <c r="D207" s="118" t="s">
        <v>206</v>
      </c>
      <c r="E207" s="118">
        <v>2372.27</v>
      </c>
    </row>
    <row r="208" spans="2:5" x14ac:dyDescent="0.25">
      <c r="B208" s="118" t="s">
        <v>351</v>
      </c>
      <c r="C208" s="118" t="s">
        <v>336</v>
      </c>
      <c r="D208" s="118" t="s">
        <v>269</v>
      </c>
      <c r="E208" s="118">
        <v>4802.75</v>
      </c>
    </row>
    <row r="209" spans="2:5" x14ac:dyDescent="0.25">
      <c r="B209" s="118" t="s">
        <v>351</v>
      </c>
      <c r="C209" s="118" t="s">
        <v>336</v>
      </c>
      <c r="D209" s="118" t="s">
        <v>263</v>
      </c>
      <c r="E209" s="118">
        <v>2795.68</v>
      </c>
    </row>
    <row r="210" spans="2:5" x14ac:dyDescent="0.25">
      <c r="B210" s="118" t="s">
        <v>351</v>
      </c>
      <c r="C210" s="118" t="s">
        <v>336</v>
      </c>
      <c r="D210" s="118" t="s">
        <v>207</v>
      </c>
      <c r="E210" s="118">
        <v>1703</v>
      </c>
    </row>
    <row r="211" spans="2:5" x14ac:dyDescent="0.25">
      <c r="B211" s="118" t="s">
        <v>351</v>
      </c>
      <c r="C211" s="118" t="s">
        <v>337</v>
      </c>
      <c r="D211" s="118" t="s">
        <v>240</v>
      </c>
      <c r="E211" s="118">
        <v>4.2699999999999996</v>
      </c>
    </row>
    <row r="212" spans="2:5" x14ac:dyDescent="0.25">
      <c r="B212" s="118" t="s">
        <v>352</v>
      </c>
      <c r="C212" s="118" t="s">
        <v>323</v>
      </c>
      <c r="D212" s="118" t="s">
        <v>180</v>
      </c>
      <c r="E212" s="118">
        <v>20795.62</v>
      </c>
    </row>
    <row r="213" spans="2:5" x14ac:dyDescent="0.25">
      <c r="B213" s="118" t="s">
        <v>353</v>
      </c>
      <c r="C213" s="118" t="s">
        <v>274</v>
      </c>
      <c r="D213" s="118" t="s">
        <v>269</v>
      </c>
      <c r="E213" s="118">
        <v>1324.05</v>
      </c>
    </row>
    <row r="214" spans="2:5" x14ac:dyDescent="0.25">
      <c r="B214" s="118" t="s">
        <v>353</v>
      </c>
      <c r="C214" s="118" t="s">
        <v>274</v>
      </c>
      <c r="D214" s="118" t="s">
        <v>263</v>
      </c>
      <c r="E214" s="118">
        <v>775.41</v>
      </c>
    </row>
    <row r="215" spans="2:5" x14ac:dyDescent="0.25">
      <c r="B215" s="118" t="s">
        <v>353</v>
      </c>
      <c r="C215" s="118" t="s">
        <v>274</v>
      </c>
      <c r="D215" s="118" t="s">
        <v>207</v>
      </c>
      <c r="E215" s="118">
        <v>258.23</v>
      </c>
    </row>
    <row r="216" spans="2:5" x14ac:dyDescent="0.25">
      <c r="B216" s="118" t="s">
        <v>354</v>
      </c>
      <c r="C216" s="118" t="s">
        <v>338</v>
      </c>
      <c r="D216" s="118" t="s">
        <v>60</v>
      </c>
      <c r="E216" s="118">
        <v>162.65</v>
      </c>
    </row>
    <row r="217" spans="2:5" x14ac:dyDescent="0.25">
      <c r="B217" s="118" t="s">
        <v>354</v>
      </c>
      <c r="C217" s="118" t="s">
        <v>338</v>
      </c>
      <c r="D217" s="118" t="s">
        <v>64</v>
      </c>
      <c r="E217" s="118">
        <v>172.54</v>
      </c>
    </row>
    <row r="218" spans="2:5" x14ac:dyDescent="0.25">
      <c r="B218" s="118" t="s">
        <v>354</v>
      </c>
      <c r="C218" s="118" t="s">
        <v>338</v>
      </c>
      <c r="D218" s="118" t="s">
        <v>66</v>
      </c>
      <c r="E218" s="118">
        <v>188.05</v>
      </c>
    </row>
    <row r="219" spans="2:5" x14ac:dyDescent="0.25">
      <c r="B219" s="118" t="s">
        <v>354</v>
      </c>
      <c r="C219" s="118" t="s">
        <v>364</v>
      </c>
      <c r="D219" s="118" t="s">
        <v>218</v>
      </c>
      <c r="E219" s="118">
        <v>230.97</v>
      </c>
    </row>
    <row r="220" spans="2:5" x14ac:dyDescent="0.25">
      <c r="B220" s="118" t="s">
        <v>354</v>
      </c>
      <c r="C220" s="118" t="s">
        <v>339</v>
      </c>
      <c r="D220" s="118" t="s">
        <v>60</v>
      </c>
      <c r="E220" s="118">
        <v>119.39</v>
      </c>
    </row>
    <row r="221" spans="2:5" x14ac:dyDescent="0.25">
      <c r="B221" s="118" t="s">
        <v>354</v>
      </c>
      <c r="C221" s="118" t="s">
        <v>339</v>
      </c>
      <c r="D221" s="118" t="s">
        <v>64</v>
      </c>
      <c r="E221" s="118">
        <v>141.88</v>
      </c>
    </row>
    <row r="222" spans="2:5" x14ac:dyDescent="0.25">
      <c r="B222" s="118" t="s">
        <v>354</v>
      </c>
      <c r="C222" s="118" t="s">
        <v>339</v>
      </c>
      <c r="D222" s="118" t="s">
        <v>66</v>
      </c>
      <c r="E222" s="118">
        <v>143.09</v>
      </c>
    </row>
    <row r="223" spans="2:5" x14ac:dyDescent="0.25">
      <c r="B223" s="118" t="s">
        <v>354</v>
      </c>
      <c r="C223" s="118" t="s">
        <v>340</v>
      </c>
      <c r="D223" s="118" t="s">
        <v>218</v>
      </c>
      <c r="E223" s="118">
        <v>226.85</v>
      </c>
    </row>
    <row r="224" spans="2:5" x14ac:dyDescent="0.25">
      <c r="B224" s="118" t="s">
        <v>354</v>
      </c>
      <c r="C224" s="118" t="s">
        <v>341</v>
      </c>
      <c r="D224" s="118" t="s">
        <v>64</v>
      </c>
      <c r="E224" s="118">
        <v>99.25</v>
      </c>
    </row>
    <row r="225" spans="2:5" x14ac:dyDescent="0.25">
      <c r="B225" s="118" t="s">
        <v>354</v>
      </c>
      <c r="C225" s="118" t="s">
        <v>342</v>
      </c>
      <c r="D225" s="118" t="s">
        <v>376</v>
      </c>
      <c r="E225" s="118">
        <v>300.45999999999998</v>
      </c>
    </row>
    <row r="226" spans="2:5" x14ac:dyDescent="0.25">
      <c r="B226" s="118" t="s">
        <v>354</v>
      </c>
      <c r="C226" s="118" t="s">
        <v>342</v>
      </c>
      <c r="D226" s="118" t="s">
        <v>223</v>
      </c>
      <c r="E226" s="118">
        <v>628.39</v>
      </c>
    </row>
    <row r="227" spans="2:5" x14ac:dyDescent="0.25">
      <c r="B227" s="118" t="s">
        <v>354</v>
      </c>
      <c r="C227" s="118" t="s">
        <v>342</v>
      </c>
      <c r="D227" s="118" t="s">
        <v>377</v>
      </c>
      <c r="E227" s="118">
        <v>281.48</v>
      </c>
    </row>
    <row r="228" spans="2:5" x14ac:dyDescent="0.25">
      <c r="B228" s="118" t="s">
        <v>355</v>
      </c>
      <c r="C228" s="118" t="s">
        <v>343</v>
      </c>
      <c r="D228" s="118" t="s">
        <v>264</v>
      </c>
      <c r="E228" s="118">
        <v>8.6300000000000008</v>
      </c>
    </row>
    <row r="229" spans="2:5" x14ac:dyDescent="0.25">
      <c r="B229" s="118" t="s">
        <v>355</v>
      </c>
      <c r="C229" s="118" t="s">
        <v>343</v>
      </c>
      <c r="D229" s="118" t="s">
        <v>265</v>
      </c>
      <c r="E229" s="118">
        <v>6.13</v>
      </c>
    </row>
    <row r="230" spans="2:5" x14ac:dyDescent="0.25">
      <c r="B230" s="118" t="s">
        <v>355</v>
      </c>
      <c r="C230" s="118" t="s">
        <v>343</v>
      </c>
      <c r="D230" s="118" t="s">
        <v>241</v>
      </c>
      <c r="E230" s="118">
        <v>3.84</v>
      </c>
    </row>
    <row r="231" spans="2:5" x14ac:dyDescent="0.25">
      <c r="B231" s="118" t="s">
        <v>355</v>
      </c>
      <c r="C231" s="118" t="s">
        <v>344</v>
      </c>
      <c r="D231" s="118" t="s">
        <v>266</v>
      </c>
      <c r="E231" s="118">
        <v>8.75</v>
      </c>
    </row>
    <row r="232" spans="2:5" x14ac:dyDescent="0.25">
      <c r="B232" s="118" t="s">
        <v>355</v>
      </c>
      <c r="C232" s="118" t="s">
        <v>344</v>
      </c>
      <c r="D232" s="118" t="s">
        <v>242</v>
      </c>
      <c r="E232" s="118">
        <v>5.73</v>
      </c>
    </row>
    <row r="233" spans="2:5" x14ac:dyDescent="0.25">
      <c r="B233" s="118" t="s">
        <v>355</v>
      </c>
      <c r="C233" s="118" t="s">
        <v>344</v>
      </c>
      <c r="D233" s="118" t="s">
        <v>229</v>
      </c>
      <c r="E233" s="118">
        <v>3.5</v>
      </c>
    </row>
    <row r="234" spans="2:5" x14ac:dyDescent="0.25">
      <c r="B234" s="118" t="s">
        <v>355</v>
      </c>
      <c r="C234" s="118" t="s">
        <v>345</v>
      </c>
      <c r="D234" s="118" t="s">
        <v>267</v>
      </c>
      <c r="E234" s="118">
        <v>5.08</v>
      </c>
    </row>
    <row r="235" spans="2:5" x14ac:dyDescent="0.25">
      <c r="B235" s="118" t="s">
        <v>355</v>
      </c>
      <c r="C235" s="118" t="s">
        <v>345</v>
      </c>
      <c r="D235" s="118" t="s">
        <v>243</v>
      </c>
      <c r="E235" s="118">
        <v>3.4</v>
      </c>
    </row>
    <row r="236" spans="2:5" x14ac:dyDescent="0.25">
      <c r="B236" s="118" t="s">
        <v>366</v>
      </c>
      <c r="C236" s="118" t="s">
        <v>368</v>
      </c>
      <c r="D236" s="118" t="s">
        <v>375</v>
      </c>
      <c r="E236" s="118">
        <v>1041.43</v>
      </c>
    </row>
    <row r="237" spans="2:5" x14ac:dyDescent="0.25">
      <c r="B237" s="118" t="s">
        <v>367</v>
      </c>
      <c r="C237" s="118" t="s">
        <v>369</v>
      </c>
      <c r="D237" s="118" t="s">
        <v>375</v>
      </c>
      <c r="E237" s="118">
        <v>1288.83</v>
      </c>
    </row>
    <row r="238" spans="2:5" x14ac:dyDescent="0.25">
      <c r="B238" s="118" t="s">
        <v>356</v>
      </c>
      <c r="C238" s="118" t="s">
        <v>275</v>
      </c>
      <c r="D238" s="118" t="s">
        <v>375</v>
      </c>
      <c r="E238" s="118">
        <v>2727.17</v>
      </c>
    </row>
    <row r="241" spans="1:30" ht="15.75" thickBot="1" x14ac:dyDescent="0.3"/>
    <row r="242" spans="1:30" s="119" customFormat="1" ht="18.600000000000001" customHeight="1" thickBot="1" x14ac:dyDescent="0.3">
      <c r="B242" s="120" t="s">
        <v>379</v>
      </c>
      <c r="C242" s="121" t="s">
        <v>381</v>
      </c>
      <c r="D242" s="121" t="s">
        <v>382</v>
      </c>
      <c r="E242" s="121"/>
      <c r="F242" s="121"/>
      <c r="G242" s="121" t="s">
        <v>380</v>
      </c>
      <c r="H242" s="121"/>
      <c r="I242" s="121"/>
      <c r="J242" s="121"/>
      <c r="K242" s="121"/>
      <c r="L242" s="121"/>
      <c r="M242" s="121"/>
      <c r="N242" s="121"/>
      <c r="O242" s="121"/>
      <c r="P242" s="121"/>
      <c r="Q242"/>
      <c r="R242"/>
      <c r="S242"/>
      <c r="T242"/>
      <c r="AD242" s="122"/>
    </row>
    <row r="243" spans="1:30" s="119" customFormat="1" ht="18.600000000000001" customHeight="1" thickBot="1" x14ac:dyDescent="0.3">
      <c r="A243" s="119">
        <v>1</v>
      </c>
      <c r="B243" s="188" t="str">
        <f>'Заявени активи'!B7&amp;'Заявени активи'!C7&amp;'Заявени активи'!D7</f>
        <v>Фотоволтаична_електрическа_централа_ФтЕЦФтЕЦнеприложим</v>
      </c>
      <c r="C243" s="189" t="str">
        <f>(VLOOKUP(B243,$G$243:$G$304,1,0))</f>
        <v>Фотоволтаична_електрическа_централа_ФтЕЦФтЕЦнеприложим</v>
      </c>
      <c r="D243" s="125" t="str">
        <f t="shared" ref="D243:D282" si="17">IFERROR((IF(C243&lt;&gt;" - ","Вярно","Въведете последователно вид, спецификация и диапазон за съответния актив!")),"ГРЕШКА! ПОСЛЕДОВАТЕЛНО ВЪВЕДЕТЕ ВИД, СПЕЦИФИКАЦИЯ И ДИАПАЗОН ЗА СЪОТВЕТНИЯ АКТИВ!")</f>
        <v>Вярно</v>
      </c>
      <c r="E243" s="126" t="s">
        <v>383</v>
      </c>
      <c r="F243"/>
      <c r="G243" s="123" t="str">
        <f t="shared" ref="G243:G274" si="18">+B114&amp;C114&amp;D114</f>
        <v>Котли_на_биомасаКотли_на_биомаса_50÷100.9</v>
      </c>
      <c r="H243"/>
      <c r="I243"/>
      <c r="J243"/>
      <c r="K243"/>
      <c r="L243"/>
      <c r="M243"/>
      <c r="O243"/>
      <c r="P243"/>
      <c r="Q243"/>
      <c r="R243"/>
      <c r="S243"/>
      <c r="T243"/>
      <c r="AD243" s="122"/>
    </row>
    <row r="244" spans="1:30" ht="15.75" thickBot="1" x14ac:dyDescent="0.3">
      <c r="A244">
        <v>2</v>
      </c>
      <c r="B244" s="124" t="str">
        <f>'Заявени активи'!B8&amp;'Заявени активи'!C8&amp;'Заявени активи'!D8</f>
        <v/>
      </c>
      <c r="C244" s="189" t="e">
        <f t="shared" ref="C244:C282" si="19">(VLOOKUP(B244,$G$243:$G$304,1,0))</f>
        <v>#N/A</v>
      </c>
      <c r="D244" s="125" t="str">
        <f t="shared" si="17"/>
        <v>ГРЕШКА! ПОСЛЕДОВАТЕЛНО ВЪВЕДЕТЕ ВИД, СПЕЦИФИКАЦИЯ И ДИАПАЗОН ЗА СЪОТВЕТНИЯ АКТИВ!</v>
      </c>
      <c r="E244" s="126" t="s">
        <v>383</v>
      </c>
      <c r="G244" s="123" t="str">
        <f t="shared" si="18"/>
        <v>Котли_на_биомасаКотли_на_биомаса_101÷200.9</v>
      </c>
    </row>
    <row r="245" spans="1:30" ht="15.75" thickBot="1" x14ac:dyDescent="0.3">
      <c r="A245" s="119">
        <v>3</v>
      </c>
      <c r="B245" s="124" t="str">
        <f>'Заявени активи'!B9&amp;'Заявени активи'!C9&amp;'Заявени активи'!D9</f>
        <v/>
      </c>
      <c r="C245" s="189" t="e">
        <f t="shared" si="19"/>
        <v>#N/A</v>
      </c>
      <c r="D245" s="125" t="str">
        <f t="shared" si="17"/>
        <v>ГРЕШКА! ПОСЛЕДОВАТЕЛНО ВЪВЕДЕТЕ ВИД, СПЕЦИФИКАЦИЯ И ДИАПАЗОН ЗА СЪОТВЕТНИЯ АКТИВ!</v>
      </c>
      <c r="E245" s="126" t="s">
        <v>383</v>
      </c>
      <c r="G245" s="123" t="str">
        <f t="shared" si="18"/>
        <v>Котли_на_биомасаКотли_на_биомаса_201÷500</v>
      </c>
    </row>
    <row r="246" spans="1:30" ht="15.75" thickBot="1" x14ac:dyDescent="0.3">
      <c r="A246">
        <v>4</v>
      </c>
      <c r="B246" s="124" t="str">
        <f>'Заявени активи'!B10&amp;'Заявени активи'!C10&amp;'Заявени активи'!D10</f>
        <v xml:space="preserve"> - </v>
      </c>
      <c r="C246" s="189" t="str">
        <f t="shared" si="19"/>
        <v xml:space="preserve"> - </v>
      </c>
      <c r="D246" s="125" t="str">
        <f t="shared" si="17"/>
        <v>Въведете последователно вид, спецификация и диапазон за съответния актив!</v>
      </c>
      <c r="E246" s="126" t="s">
        <v>383</v>
      </c>
      <c r="G246" s="123" t="str">
        <f t="shared" si="18"/>
        <v>ТермопомпиВода_вода10÷100</v>
      </c>
    </row>
    <row r="247" spans="1:30" ht="15.75" thickBot="1" x14ac:dyDescent="0.3">
      <c r="A247" s="119">
        <v>5</v>
      </c>
      <c r="B247" s="124" t="str">
        <f>'Заявени активи'!B11&amp;'Заявени активи'!C11&amp;'Заявени активи'!D11</f>
        <v xml:space="preserve"> - </v>
      </c>
      <c r="C247" s="189" t="str">
        <f t="shared" si="19"/>
        <v xml:space="preserve"> - </v>
      </c>
      <c r="D247" s="125" t="str">
        <f t="shared" si="17"/>
        <v>Въведете последователно вид, спецификация и диапазон за съответния актив!</v>
      </c>
      <c r="E247" s="126" t="s">
        <v>383</v>
      </c>
      <c r="G247" s="123" t="str">
        <f t="shared" si="18"/>
        <v>ТермопомпиVRF_VRV_система_на_директно_изпарение20÷100</v>
      </c>
    </row>
    <row r="248" spans="1:30" ht="15.75" thickBot="1" x14ac:dyDescent="0.3">
      <c r="A248">
        <v>6</v>
      </c>
      <c r="B248" s="124" t="str">
        <f>'Заявени активи'!B12&amp;'Заявени активи'!C12&amp;'Заявени активи'!D12</f>
        <v xml:space="preserve"> - </v>
      </c>
      <c r="C248" s="189" t="str">
        <f t="shared" si="19"/>
        <v xml:space="preserve"> - </v>
      </c>
      <c r="D248" s="125" t="str">
        <f t="shared" si="17"/>
        <v>Въведете последователно вид, спецификация и диапазон за съответния актив!</v>
      </c>
      <c r="E248" s="126" t="s">
        <v>383</v>
      </c>
      <c r="G248" s="123" t="str">
        <f t="shared" si="18"/>
        <v>ТермопомпиВъздух_вода10÷50.9</v>
      </c>
    </row>
    <row r="249" spans="1:30" ht="15.75" thickBot="1" x14ac:dyDescent="0.3">
      <c r="A249" s="119">
        <v>7</v>
      </c>
      <c r="B249" s="124" t="str">
        <f>'Заявени активи'!B13&amp;'Заявени активи'!C13&amp;'Заявени активи'!D13</f>
        <v xml:space="preserve"> - </v>
      </c>
      <c r="C249" s="189" t="str">
        <f t="shared" si="19"/>
        <v xml:space="preserve"> - </v>
      </c>
      <c r="D249" s="125" t="str">
        <f t="shared" si="17"/>
        <v>Въведете последователно вид, спецификация и диапазон за съответния актив!</v>
      </c>
      <c r="E249" s="126" t="s">
        <v>383</v>
      </c>
      <c r="G249" s="123" t="str">
        <f t="shared" si="18"/>
        <v>ТермопомпиВъздух_вода51÷200</v>
      </c>
    </row>
    <row r="250" spans="1:30" ht="15.75" thickBot="1" x14ac:dyDescent="0.3">
      <c r="A250">
        <v>8</v>
      </c>
      <c r="B250" s="124" t="str">
        <f>'Заявени активи'!B14&amp;'Заявени активи'!C14&amp;'Заявени активи'!D14</f>
        <v xml:space="preserve"> - </v>
      </c>
      <c r="C250" s="189" t="str">
        <f t="shared" si="19"/>
        <v xml:space="preserve"> - </v>
      </c>
      <c r="D250" s="125" t="str">
        <f t="shared" si="17"/>
        <v>Въведете последователно вид, спецификация и диапазон за съответния актив!</v>
      </c>
      <c r="E250" s="126" t="s">
        <v>383</v>
      </c>
      <c r="G250" s="123" t="str">
        <f t="shared" si="18"/>
        <v>ТермопомпиВъздух_въздух10÷50</v>
      </c>
    </row>
    <row r="251" spans="1:30" ht="15.75" thickBot="1" x14ac:dyDescent="0.3">
      <c r="A251" s="119">
        <v>9</v>
      </c>
      <c r="B251" s="124" t="str">
        <f>'Заявени активи'!B15&amp;'Заявени активи'!C15&amp;'Заявени активи'!D15</f>
        <v xml:space="preserve"> - </v>
      </c>
      <c r="C251" s="189" t="str">
        <f t="shared" si="19"/>
        <v xml:space="preserve"> - </v>
      </c>
      <c r="D251" s="125" t="str">
        <f t="shared" si="17"/>
        <v>Въведете последователно вид, спецификация и диапазон за съответния актив!</v>
      </c>
      <c r="E251" s="126" t="s">
        <v>383</v>
      </c>
      <c r="G251" s="123" t="str">
        <f t="shared" si="18"/>
        <v xml:space="preserve">Слънчевите_системи_за_топла_вода_и_битово_горещо_водоснабдяванеПлоски_слънчеви_колекторидо 10,9 </v>
      </c>
    </row>
    <row r="252" spans="1:30" ht="15.75" thickBot="1" x14ac:dyDescent="0.3">
      <c r="A252">
        <v>10</v>
      </c>
      <c r="B252" s="124" t="str">
        <f>'Заявени активи'!B16&amp;'Заявени активи'!C16&amp;'Заявени активи'!D16</f>
        <v xml:space="preserve"> - </v>
      </c>
      <c r="C252" s="189" t="str">
        <f t="shared" si="19"/>
        <v xml:space="preserve"> - </v>
      </c>
      <c r="D252" s="125" t="str">
        <f t="shared" si="17"/>
        <v>Въведете последователно вид, спецификация и диапазон за съответния актив!</v>
      </c>
      <c r="E252" s="126" t="s">
        <v>383</v>
      </c>
      <c r="G252" s="123" t="str">
        <f t="shared" si="18"/>
        <v>Слънчевите_системи_за_топла_вода_и_битово_горещо_водоснабдяванеПлоски_слънчеви_колектори&gt;= 11</v>
      </c>
    </row>
    <row r="253" spans="1:30" ht="15.75" thickBot="1" x14ac:dyDescent="0.3">
      <c r="A253" s="119">
        <v>11</v>
      </c>
      <c r="B253" s="124" t="str">
        <f>'Заявени активи'!B17&amp;'Заявени активи'!C17&amp;'Заявени активи'!D17</f>
        <v xml:space="preserve"> - </v>
      </c>
      <c r="C253" s="189" t="str">
        <f t="shared" si="19"/>
        <v xml:space="preserve"> - </v>
      </c>
      <c r="D253" s="125" t="str">
        <f t="shared" si="17"/>
        <v>Въведете последователно вид, спецификация и диапазон за съответния актив!</v>
      </c>
      <c r="E253" s="126" t="s">
        <v>383</v>
      </c>
      <c r="G253" s="123" t="str">
        <f t="shared" si="18"/>
        <v>Слънчевите_системи_за_топла_вода_и_битово_горещо_водоснабдяванеВакуумно_тръбни_слънчеви_колекторидо 50</v>
      </c>
    </row>
    <row r="254" spans="1:30" ht="15.75" thickBot="1" x14ac:dyDescent="0.3">
      <c r="A254">
        <v>12</v>
      </c>
      <c r="B254" s="124" t="str">
        <f>'Заявени активи'!B18&amp;'Заявени активи'!C18&amp;'Заявени активи'!D18</f>
        <v xml:space="preserve"> - </v>
      </c>
      <c r="C254" s="189" t="str">
        <f t="shared" si="19"/>
        <v xml:space="preserve"> - </v>
      </c>
      <c r="D254" s="125" t="str">
        <f t="shared" si="17"/>
        <v>Въведете последователно вид, спецификация и диапазон за съответния актив!</v>
      </c>
      <c r="E254" s="126" t="s">
        <v>383</v>
      </c>
      <c r="G254" s="123" t="str">
        <f t="shared" si="18"/>
        <v>Системи_за_оползотворяване_на_отпадна_топлина_студ_генерирана_при_производството_на_сгъстен_въздух_или_студопроизводствоСъоръжение_въздух_течен_флуид_течен_флуиддо 75</v>
      </c>
    </row>
    <row r="255" spans="1:30" ht="15.75" thickBot="1" x14ac:dyDescent="0.3">
      <c r="A255" s="119">
        <v>13</v>
      </c>
      <c r="B255" s="124" t="str">
        <f>'Заявени активи'!B19&amp;'Заявени активи'!C19&amp;'Заявени активи'!D19</f>
        <v xml:space="preserve"> - </v>
      </c>
      <c r="C255" s="189" t="str">
        <f t="shared" si="19"/>
        <v xml:space="preserve"> - </v>
      </c>
      <c r="D255" s="125" t="str">
        <f t="shared" si="17"/>
        <v>Въведете последователно вид, спецификация и диапазон за съответния актив!</v>
      </c>
      <c r="E255" s="126" t="s">
        <v>383</v>
      </c>
      <c r="G255" s="123" t="str">
        <f t="shared" si="18"/>
        <v>Рекуперативни_блокове_за_отопление_вентилация_охлажданеРекуператоридо 1000.9</v>
      </c>
    </row>
    <row r="256" spans="1:30" ht="15.75" thickBot="1" x14ac:dyDescent="0.3">
      <c r="A256">
        <v>14</v>
      </c>
      <c r="B256" s="124" t="str">
        <f>'Заявени активи'!B20&amp;'Заявени активи'!C20&amp;'Заявени активи'!D20</f>
        <v xml:space="preserve"> - </v>
      </c>
      <c r="C256" s="189" t="str">
        <f t="shared" si="19"/>
        <v xml:space="preserve"> - </v>
      </c>
      <c r="D256" s="125" t="str">
        <f t="shared" si="17"/>
        <v>Въведете последователно вид, спецификация и диапазон за съответния актив!</v>
      </c>
      <c r="E256" s="126" t="s">
        <v>383</v>
      </c>
      <c r="G256" s="123" t="str">
        <f t="shared" si="18"/>
        <v>Рекуперативни_блокове_за_отопление_вентилация_охлажданеРекуператори1001÷2000.9</v>
      </c>
    </row>
    <row r="257" spans="1:7" ht="15.75" thickBot="1" x14ac:dyDescent="0.3">
      <c r="A257" s="119">
        <v>15</v>
      </c>
      <c r="B257" s="124" t="str">
        <f>'Заявени активи'!B21&amp;'Заявени активи'!C21&amp;'Заявени активи'!D21</f>
        <v xml:space="preserve"> - </v>
      </c>
      <c r="C257" s="189" t="str">
        <f t="shared" si="19"/>
        <v xml:space="preserve"> - </v>
      </c>
      <c r="D257" s="125" t="str">
        <f t="shared" si="17"/>
        <v>Въведете последователно вид, спецификация и диапазон за съответния актив!</v>
      </c>
      <c r="E257" s="126" t="s">
        <v>383</v>
      </c>
      <c r="G257" s="123" t="str">
        <f t="shared" si="18"/>
        <v>Рекуперативни_блокове_за_отопление_вентилация_охлажданеРекуператори2001÷4000</v>
      </c>
    </row>
    <row r="258" spans="1:7" ht="15.75" thickBot="1" x14ac:dyDescent="0.3">
      <c r="A258">
        <v>16</v>
      </c>
      <c r="B258" s="124" t="str">
        <f>'Заявени активи'!B22&amp;'Заявени активи'!C22&amp;'Заявени активи'!D22</f>
        <v xml:space="preserve"> - </v>
      </c>
      <c r="C258" s="189" t="str">
        <f t="shared" si="19"/>
        <v xml:space="preserve"> - </v>
      </c>
      <c r="D258" s="125" t="str">
        <f t="shared" si="17"/>
        <v>Въведете последователно вид, спецификация и диапазон за съответния актив!</v>
      </c>
      <c r="E258" s="126" t="s">
        <v>383</v>
      </c>
      <c r="G258" s="123" t="str">
        <f t="shared" si="18"/>
        <v>ЧилъриАгрегат_с_кондензатор_за_водно_охлаждане10÷200</v>
      </c>
    </row>
    <row r="259" spans="1:7" ht="15.75" thickBot="1" x14ac:dyDescent="0.3">
      <c r="A259" s="119">
        <v>17</v>
      </c>
      <c r="B259" s="124" t="str">
        <f>'Заявени активи'!B23&amp;'Заявени активи'!C23&amp;'Заявени активи'!D23</f>
        <v xml:space="preserve"> - </v>
      </c>
      <c r="C259" s="189" t="str">
        <f t="shared" si="19"/>
        <v xml:space="preserve"> - </v>
      </c>
      <c r="D259" s="125" t="str">
        <f t="shared" si="17"/>
        <v>Въведете последователно вид, спецификация и диапазон за съответния актив!</v>
      </c>
      <c r="E259" s="126" t="s">
        <v>383</v>
      </c>
      <c r="G259" s="123" t="str">
        <f t="shared" si="18"/>
        <v>ЧилъриАгрегат_с_кондензатор_за_въздушно_охлаждане10÷50.9</v>
      </c>
    </row>
    <row r="260" spans="1:7" ht="15.75" thickBot="1" x14ac:dyDescent="0.3">
      <c r="A260">
        <v>18</v>
      </c>
      <c r="B260" s="124" t="str">
        <f>'Заявени активи'!B24&amp;'Заявени активи'!C24&amp;'Заявени активи'!D24</f>
        <v xml:space="preserve"> - </v>
      </c>
      <c r="C260" s="189" t="str">
        <f t="shared" si="19"/>
        <v xml:space="preserve"> - </v>
      </c>
      <c r="D260" s="125" t="str">
        <f t="shared" si="17"/>
        <v>Въведете последователно вид, спецификация и диапазон за съответния актив!</v>
      </c>
      <c r="E260" s="126" t="s">
        <v>383</v>
      </c>
      <c r="G260" s="123" t="str">
        <f t="shared" si="18"/>
        <v>ЧилъриАгрегат_с_кондензатор_за_въздушно_охлаждане51÷200.9</v>
      </c>
    </row>
    <row r="261" spans="1:7" ht="15.75" thickBot="1" x14ac:dyDescent="0.3">
      <c r="A261" s="119">
        <v>19</v>
      </c>
      <c r="B261" s="124" t="str">
        <f>'Заявени активи'!B25&amp;'Заявени активи'!C25&amp;'Заявени активи'!D25</f>
        <v xml:space="preserve"> - </v>
      </c>
      <c r="C261" s="189" t="str">
        <f t="shared" si="19"/>
        <v xml:space="preserve"> - </v>
      </c>
      <c r="D261" s="125" t="str">
        <f t="shared" si="17"/>
        <v>Въведете последователно вид, спецификация и диапазон за съответния актив!</v>
      </c>
      <c r="E261" s="126" t="s">
        <v>383</v>
      </c>
      <c r="G261" s="123" t="str">
        <f t="shared" si="18"/>
        <v>ЧилъриАгрегат_с_кондензатор_за_въздушно_охлаждане&gt;=201</v>
      </c>
    </row>
    <row r="262" spans="1:7" ht="15.75" thickBot="1" x14ac:dyDescent="0.3">
      <c r="A262">
        <v>20</v>
      </c>
      <c r="B262" s="124" t="str">
        <f>'Заявени активи'!B26&amp;'Заявени активи'!C26&amp;'Заявени активи'!D26</f>
        <v xml:space="preserve"> - </v>
      </c>
      <c r="C262" s="189" t="str">
        <f t="shared" si="19"/>
        <v xml:space="preserve"> - </v>
      </c>
      <c r="D262" s="125" t="str">
        <f t="shared" si="17"/>
        <v>Въведете последователно вид, спецификация и диапазон за съответния актив!</v>
      </c>
      <c r="E262" s="126" t="s">
        <v>383</v>
      </c>
      <c r="G262" s="123" t="str">
        <f t="shared" si="18"/>
        <v>Климатични_камери_с_високо_ефективна_регенерация_или_рекуперация_на_топлина_студ_влагаКлиматични_камеридо 5000.9</v>
      </c>
    </row>
    <row r="263" spans="1:7" ht="15.75" thickBot="1" x14ac:dyDescent="0.3">
      <c r="A263" s="119">
        <v>21</v>
      </c>
      <c r="B263" s="124" t="str">
        <f>'Заявени активи'!B27&amp;'Заявени активи'!C27&amp;'Заявени активи'!D27</f>
        <v xml:space="preserve"> - </v>
      </c>
      <c r="C263" s="189" t="str">
        <f t="shared" si="19"/>
        <v xml:space="preserve"> - </v>
      </c>
      <c r="D263" s="125" t="str">
        <f t="shared" si="17"/>
        <v>Въведете последователно вид, спецификация и диапазон за съответния актив!</v>
      </c>
      <c r="E263" s="126" t="s">
        <v>383</v>
      </c>
      <c r="G263" s="123" t="str">
        <f t="shared" si="18"/>
        <v>Климатични_камери_с_високо_ефективна_регенерация_или_рекуперация_на_топлина_студ_влагаКлиматични_камери5001÷15000</v>
      </c>
    </row>
    <row r="264" spans="1:7" ht="15.75" thickBot="1" x14ac:dyDescent="0.3">
      <c r="A264">
        <v>22</v>
      </c>
      <c r="B264" s="124" t="str">
        <f>'Заявени активи'!B28&amp;'Заявени активи'!C28&amp;'Заявени активи'!D28</f>
        <v xml:space="preserve"> - </v>
      </c>
      <c r="C264" s="189" t="str">
        <f t="shared" si="19"/>
        <v xml:space="preserve"> - </v>
      </c>
      <c r="D264" s="125" t="str">
        <f t="shared" si="17"/>
        <v>Въведете последователно вид, спецификация и диапазон за съответния актив!</v>
      </c>
      <c r="E264" s="126" t="s">
        <v>383</v>
      </c>
      <c r="G264" s="123" t="str">
        <f t="shared" si="18"/>
        <v>Енергийно_ефективни_охладители_на_въздухOхладители_на_въздухдо 24.9</v>
      </c>
    </row>
    <row r="265" spans="1:7" ht="15.75" thickBot="1" x14ac:dyDescent="0.3">
      <c r="A265" s="119">
        <v>23</v>
      </c>
      <c r="B265" s="124" t="str">
        <f>'Заявени активи'!B29&amp;'Заявени активи'!C29&amp;'Заявени активи'!D29</f>
        <v xml:space="preserve"> - </v>
      </c>
      <c r="C265" s="189" t="str">
        <f t="shared" si="19"/>
        <v xml:space="preserve"> - </v>
      </c>
      <c r="D265" s="125" t="str">
        <f t="shared" si="17"/>
        <v>Въведете последователно вид, спецификация и диапазон за съответния актив!</v>
      </c>
      <c r="E265" s="126" t="s">
        <v>383</v>
      </c>
      <c r="G265" s="123" t="str">
        <f t="shared" si="18"/>
        <v>Енергийно_ефективни_охладители_на_въздухOхладители_на_въздух25÷280</v>
      </c>
    </row>
    <row r="266" spans="1:7" ht="15.75" thickBot="1" x14ac:dyDescent="0.3">
      <c r="A266">
        <v>24</v>
      </c>
      <c r="B266" s="124" t="str">
        <f>'Заявени активи'!B30&amp;'Заявени активи'!C30&amp;'Заявени активи'!D30</f>
        <v xml:space="preserve"> - </v>
      </c>
      <c r="C266" s="189" t="str">
        <f t="shared" si="19"/>
        <v xml:space="preserve"> - </v>
      </c>
      <c r="D266" s="125" t="str">
        <f t="shared" si="17"/>
        <v>Въведете последователно вид, спецификация и диапазон за съответния актив!</v>
      </c>
      <c r="E266" s="126" t="s">
        <v>383</v>
      </c>
      <c r="G266" s="123" t="str">
        <f t="shared" si="18"/>
        <v>Компресори_за_сгъстен_въздух_вкл_резервоари_за_сгъстен_въздухКонвенционалендо 25.9</v>
      </c>
    </row>
    <row r="267" spans="1:7" ht="15.75" thickBot="1" x14ac:dyDescent="0.3">
      <c r="A267" s="119">
        <v>25</v>
      </c>
      <c r="B267" s="124" t="str">
        <f>'Заявени активи'!B31&amp;'Заявени активи'!C31&amp;'Заявени активи'!D31</f>
        <v xml:space="preserve"> - </v>
      </c>
      <c r="C267" s="189" t="str">
        <f t="shared" si="19"/>
        <v xml:space="preserve"> - </v>
      </c>
      <c r="D267" s="125" t="str">
        <f t="shared" si="17"/>
        <v>Въведете последователно вид, спецификация и диапазон за съответния актив!</v>
      </c>
      <c r="E267" s="126" t="s">
        <v>383</v>
      </c>
      <c r="G267" s="123" t="str">
        <f t="shared" si="18"/>
        <v>Компресори_за_сгъстен_въздух_вкл_резервоари_за_сгъстен_въздухКонвенционален26÷75</v>
      </c>
    </row>
    <row r="268" spans="1:7" ht="15.75" thickBot="1" x14ac:dyDescent="0.3">
      <c r="A268">
        <v>26</v>
      </c>
      <c r="B268" s="124" t="str">
        <f>'Заявени активи'!B32&amp;'Заявени активи'!C32&amp;'Заявени активи'!D32</f>
        <v xml:space="preserve"> - </v>
      </c>
      <c r="C268" s="189" t="str">
        <f t="shared" si="19"/>
        <v xml:space="preserve"> - </v>
      </c>
      <c r="D268" s="125" t="str">
        <f t="shared" si="17"/>
        <v>Въведете последователно вид, спецификация и диапазон за съответния актив!</v>
      </c>
      <c r="E268" s="126" t="s">
        <v>383</v>
      </c>
      <c r="G268" s="123" t="str">
        <f t="shared" si="18"/>
        <v>Компресори_за_сгъстен_въздух_вкл_резервоари_за_сгъстен_въздухС_инверторно_управлениедо 5.59</v>
      </c>
    </row>
    <row r="269" spans="1:7" ht="15.75" thickBot="1" x14ac:dyDescent="0.3">
      <c r="A269" s="119">
        <v>27</v>
      </c>
      <c r="B269" s="124" t="str">
        <f>'Заявени активи'!B33&amp;'Заявени активи'!C33&amp;'Заявени активи'!D33</f>
        <v xml:space="preserve"> - </v>
      </c>
      <c r="C269" s="189" t="str">
        <f t="shared" si="19"/>
        <v xml:space="preserve"> - </v>
      </c>
      <c r="D269" s="125" t="str">
        <f t="shared" si="17"/>
        <v>Въведете последователно вид, спецификация и диапазон за съответния актив!</v>
      </c>
      <c r="E269" s="126" t="s">
        <v>383</v>
      </c>
      <c r="G269" s="123" t="str">
        <f t="shared" si="18"/>
        <v>Компресори_за_сгъстен_въздух_вкл_резервоари_за_сгъстен_въздухС_инверторно_управление5.6÷25.9</v>
      </c>
    </row>
    <row r="270" spans="1:7" ht="15.75" thickBot="1" x14ac:dyDescent="0.3">
      <c r="A270">
        <v>28</v>
      </c>
      <c r="B270" s="124" t="str">
        <f>'Заявени активи'!B34&amp;'Заявени активи'!C34&amp;'Заявени активи'!D34</f>
        <v xml:space="preserve"> - </v>
      </c>
      <c r="C270" s="189" t="str">
        <f t="shared" si="19"/>
        <v xml:space="preserve"> - </v>
      </c>
      <c r="D270" s="125" t="str">
        <f t="shared" si="17"/>
        <v>Въведете последователно вид, спецификация и диапазон за съответния актив!</v>
      </c>
      <c r="E270" s="126" t="s">
        <v>383</v>
      </c>
      <c r="G270" s="123" t="str">
        <f t="shared" si="18"/>
        <v>Компресори_за_сгъстен_въздух_вкл_резервоари_за_сгъстен_въздухС_инверторно_управление26÷75</v>
      </c>
    </row>
    <row r="271" spans="1:7" ht="15.75" thickBot="1" x14ac:dyDescent="0.3">
      <c r="A271" s="119">
        <v>29</v>
      </c>
      <c r="B271" s="124" t="str">
        <f>'Заявени активи'!B35&amp;'Заявени активи'!C35&amp;'Заявени активи'!D35</f>
        <v xml:space="preserve"> - </v>
      </c>
      <c r="C271" s="189" t="str">
        <f t="shared" si="19"/>
        <v xml:space="preserve"> - </v>
      </c>
      <c r="D271" s="125" t="str">
        <f t="shared" si="17"/>
        <v>Въведете последователно вид, спецификация и диапазон за съответния актив!</v>
      </c>
      <c r="E271" s="126" t="s">
        <v>383</v>
      </c>
      <c r="G271" s="123" t="str">
        <f t="shared" si="18"/>
        <v>Компресори_за_сгъстен_въздух_вкл_резервоари_за_сгъстен_въздухКонвенционален_с_изсушителдо 5.59</v>
      </c>
    </row>
    <row r="272" spans="1:7" ht="15.75" thickBot="1" x14ac:dyDescent="0.3">
      <c r="A272">
        <v>30</v>
      </c>
      <c r="B272" s="124" t="str">
        <f>'Заявени активи'!B36&amp;'Заявени активи'!C36&amp;'Заявени активи'!D36</f>
        <v xml:space="preserve"> - </v>
      </c>
      <c r="C272" s="189" t="str">
        <f t="shared" si="19"/>
        <v xml:space="preserve"> - </v>
      </c>
      <c r="D272" s="125" t="str">
        <f t="shared" si="17"/>
        <v>Въведете последователно вид, спецификация и диапазон за съответния актив!</v>
      </c>
      <c r="E272" s="126" t="s">
        <v>383</v>
      </c>
      <c r="G272" s="123" t="str">
        <f t="shared" si="18"/>
        <v>Компресори_за_сгъстен_въздух_вкл_резервоари_за_сгъстен_въздухКонвенционален_с_изсушител5.6÷25</v>
      </c>
    </row>
    <row r="273" spans="1:7" ht="15.75" thickBot="1" x14ac:dyDescent="0.3">
      <c r="A273" s="119">
        <v>31</v>
      </c>
      <c r="B273" s="124" t="str">
        <f>'Заявени активи'!B37&amp;'Заявени активи'!C37&amp;'Заявени активи'!D37</f>
        <v xml:space="preserve"> - </v>
      </c>
      <c r="C273" s="189" t="str">
        <f t="shared" si="19"/>
        <v xml:space="preserve"> - </v>
      </c>
      <c r="D273" s="125" t="str">
        <f t="shared" si="17"/>
        <v>Въведете последователно вид, спецификация и диапазон за съответния актив!</v>
      </c>
      <c r="E273" s="126" t="s">
        <v>383</v>
      </c>
      <c r="G273" s="123" t="str">
        <f t="shared" si="18"/>
        <v>Компресори_за_сгъстен_въздух_вкл_резервоари_за_сгъстен_въздухС_инверторно_управление_с_изсушителдо 5.59</v>
      </c>
    </row>
    <row r="274" spans="1:7" ht="15.75" thickBot="1" x14ac:dyDescent="0.3">
      <c r="A274">
        <v>32</v>
      </c>
      <c r="B274" s="124" t="str">
        <f>'Заявени активи'!B38&amp;'Заявени активи'!C38&amp;'Заявени активи'!D38</f>
        <v xml:space="preserve"> - </v>
      </c>
      <c r="C274" s="189" t="str">
        <f t="shared" si="19"/>
        <v xml:space="preserve"> - </v>
      </c>
      <c r="D274" s="125" t="str">
        <f t="shared" si="17"/>
        <v>Въведете последователно вид, спецификация и диапазон за съответния актив!</v>
      </c>
      <c r="E274" s="126" t="s">
        <v>383</v>
      </c>
      <c r="G274" s="123" t="str">
        <f t="shared" si="18"/>
        <v>Компресори_за_сгъстен_въздух_вкл_резервоари_за_сгъстен_въздухС_инверторно_управление_с_изсушител5.6÷25.9</v>
      </c>
    </row>
    <row r="275" spans="1:7" ht="15.75" thickBot="1" x14ac:dyDescent="0.3">
      <c r="A275" s="119">
        <v>33</v>
      </c>
      <c r="B275" s="124" t="str">
        <f>'Заявени активи'!B39&amp;'Заявени активи'!C39&amp;'Заявени активи'!D39</f>
        <v xml:space="preserve"> - </v>
      </c>
      <c r="C275" s="189" t="str">
        <f t="shared" si="19"/>
        <v xml:space="preserve"> - </v>
      </c>
      <c r="D275" s="125" t="str">
        <f t="shared" si="17"/>
        <v>Въведете последователно вид, спецификация и диапазон за съответния актив!</v>
      </c>
      <c r="E275" s="126" t="s">
        <v>383</v>
      </c>
      <c r="G275" s="123" t="str">
        <f t="shared" ref="G275:G303" si="20">+B146&amp;C146&amp;D146</f>
        <v>Компресори_за_сгъстен_въздух_вкл_резервоари_за_сгъстен_въздухС_инверторно_управление_с_изсушител26÷75</v>
      </c>
    </row>
    <row r="276" spans="1:7" ht="15.75" thickBot="1" x14ac:dyDescent="0.3">
      <c r="A276">
        <v>34</v>
      </c>
      <c r="B276" s="124" t="str">
        <f>'Заявени активи'!B40&amp;'Заявени активи'!C40&amp;'Заявени активи'!D40</f>
        <v xml:space="preserve"> - </v>
      </c>
      <c r="C276" s="189" t="str">
        <f t="shared" si="19"/>
        <v xml:space="preserve"> - </v>
      </c>
      <c r="D276" s="125" t="str">
        <f t="shared" si="17"/>
        <v>Въведете последователно вид, спецификация и диапазон за съответния актив!</v>
      </c>
      <c r="E276" s="126" t="s">
        <v>383</v>
      </c>
      <c r="G276" s="123" t="str">
        <f t="shared" si="20"/>
        <v>Компресори_за_сгъстен_въздух_вкл_резервоари_за_сгъстен_въздухРесивъривсички обеми</v>
      </c>
    </row>
    <row r="277" spans="1:7" ht="15.75" thickBot="1" x14ac:dyDescent="0.3">
      <c r="A277" s="119">
        <v>35</v>
      </c>
      <c r="B277" s="124" t="str">
        <f>'Заявени активи'!B41&amp;'Заявени активи'!C41&amp;'Заявени активи'!D41</f>
        <v xml:space="preserve"> - </v>
      </c>
      <c r="C277" s="189" t="str">
        <f t="shared" si="19"/>
        <v xml:space="preserve"> - </v>
      </c>
      <c r="D277" s="125" t="str">
        <f t="shared" si="17"/>
        <v>Въведете последователно вид, спецификация и диапазон за съответния актив!</v>
      </c>
      <c r="E277" s="126" t="s">
        <v>383</v>
      </c>
      <c r="G277" s="123" t="str">
        <f t="shared" si="20"/>
        <v>Централизирано_управление_на_системи_за_сгъстен_въздухЦУ_за_сгъстен_въздухЗа един брой система ЦУ</v>
      </c>
    </row>
    <row r="278" spans="1:7" ht="15.75" thickBot="1" x14ac:dyDescent="0.3">
      <c r="A278">
        <v>36</v>
      </c>
      <c r="B278" s="124" t="str">
        <f>'Заявени активи'!B42&amp;'Заявени активи'!C42&amp;'Заявени активи'!D42</f>
        <v xml:space="preserve"> - </v>
      </c>
      <c r="C278" s="189" t="str">
        <f t="shared" si="19"/>
        <v xml:space="preserve"> - </v>
      </c>
      <c r="D278" s="125" t="str">
        <f t="shared" si="17"/>
        <v>Въведете последователно вид, спецификация и диапазон за съответния актив!</v>
      </c>
      <c r="E278" s="126" t="s">
        <v>383</v>
      </c>
      <c r="G278" s="123" t="str">
        <f t="shared" si="20"/>
        <v>Изсушители_на_сгъстен_въздухИзсушителидо 5.59</v>
      </c>
    </row>
    <row r="279" spans="1:7" ht="15.75" thickBot="1" x14ac:dyDescent="0.3">
      <c r="A279" s="119">
        <v>37</v>
      </c>
      <c r="B279" s="124" t="str">
        <f>'Заявени активи'!B43&amp;'Заявени активи'!C43&amp;'Заявени активи'!D43</f>
        <v xml:space="preserve"> - </v>
      </c>
      <c r="C279" s="189" t="str">
        <f t="shared" si="19"/>
        <v xml:space="preserve"> - </v>
      </c>
      <c r="D279" s="125" t="str">
        <f t="shared" si="17"/>
        <v>Въведете последователно вид, спецификация и диапазон за съответния актив!</v>
      </c>
      <c r="E279" s="126" t="s">
        <v>383</v>
      </c>
      <c r="G279" s="123" t="str">
        <f t="shared" si="20"/>
        <v>Изсушители_на_сгъстен_въздухИзсушители5.6÷25.9</v>
      </c>
    </row>
    <row r="280" spans="1:7" ht="15.75" thickBot="1" x14ac:dyDescent="0.3">
      <c r="A280">
        <v>38</v>
      </c>
      <c r="B280" s="124" t="str">
        <f>'Заявени активи'!B44&amp;'Заявени активи'!C44&amp;'Заявени активи'!D44</f>
        <v xml:space="preserve"> - </v>
      </c>
      <c r="C280" s="189" t="str">
        <f t="shared" si="19"/>
        <v xml:space="preserve"> - </v>
      </c>
      <c r="D280" s="125" t="str">
        <f t="shared" si="17"/>
        <v>Въведете последователно вид, спецификация и диапазон за съответния актив!</v>
      </c>
      <c r="E280" s="126" t="s">
        <v>383</v>
      </c>
      <c r="G280" s="123" t="str">
        <f t="shared" si="20"/>
        <v>Изсушители_на_сгъстен_въздухИзсушители26÷75</v>
      </c>
    </row>
    <row r="281" spans="1:7" ht="15.75" thickBot="1" x14ac:dyDescent="0.3">
      <c r="A281" s="119">
        <v>39</v>
      </c>
      <c r="B281" s="124" t="str">
        <f>'Заявени активи'!B45&amp;'Заявени активи'!C45&amp;'Заявени активи'!D45</f>
        <v xml:space="preserve"> - </v>
      </c>
      <c r="C281" s="189" t="str">
        <f t="shared" si="19"/>
        <v xml:space="preserve"> - </v>
      </c>
      <c r="D281" s="125" t="str">
        <f t="shared" si="17"/>
        <v>Въведете последователно вид, спецификация и диапазон за съответния актив!</v>
      </c>
      <c r="E281" s="126" t="s">
        <v>383</v>
      </c>
      <c r="G281" s="123" t="str">
        <f t="shared" si="20"/>
        <v>Енергийно_ефективни_изолационни_системи_в_сградиТоплоизолационни_системи_за_външни_стени_и_подове_към_външен_въздухТИ плоча от EPS</v>
      </c>
    </row>
    <row r="282" spans="1:7" ht="15.75" thickBot="1" x14ac:dyDescent="0.3">
      <c r="A282">
        <v>40</v>
      </c>
      <c r="B282" s="124" t="str">
        <f>'Заявени активи'!B46&amp;'Заявени активи'!C46&amp;'Заявени активи'!D46</f>
        <v xml:space="preserve"> - </v>
      </c>
      <c r="C282" s="189" t="str">
        <f t="shared" si="19"/>
        <v xml:space="preserve"> - </v>
      </c>
      <c r="D282" s="125" t="str">
        <f t="shared" si="17"/>
        <v>Въведете последователно вид, спецификация и диапазон за съответния актив!</v>
      </c>
      <c r="E282" s="126" t="s">
        <v>383</v>
      </c>
      <c r="G282" s="123" t="str">
        <f t="shared" si="20"/>
        <v>Енергийно_ефективни_изолационни_системи_в_сградиТоплоизолационни_системи_за_външни_стени_и_подове_към_външен_въздухТИ плоча от XPS</v>
      </c>
    </row>
    <row r="283" spans="1:7" ht="15.75" thickBot="1" x14ac:dyDescent="0.3">
      <c r="E283" s="119"/>
      <c r="G283" s="123" t="str">
        <f t="shared" si="20"/>
        <v>Енергийно_ефективни_изолационни_системи_в_сградиТоплоизолационни_системи_за_външни_стени_и_подове_към_външен_въздухТИ плочи от минерална вата</v>
      </c>
    </row>
    <row r="284" spans="1:7" ht="15.75" thickBot="1" x14ac:dyDescent="0.3">
      <c r="E284" s="119"/>
      <c r="G284" s="123" t="str">
        <f t="shared" si="20"/>
        <v>Енергийно_ефективни_изолационни_системи_в_сградиТоплоизолационни_системи_от_сандвич_панели_за_външни_стени_и_подове_към_външен_въздухСандвич панели</v>
      </c>
    </row>
    <row r="285" spans="1:7" ht="15.75" thickBot="1" x14ac:dyDescent="0.3">
      <c r="E285" s="119"/>
      <c r="G285" s="123" t="str">
        <f t="shared" si="20"/>
        <v>Енергийно_ефективни_изолационни_системи_в_сградиТоплоизолационни_системи_за_покривиТИ плоча от EPS</v>
      </c>
    </row>
    <row r="286" spans="1:7" ht="15.75" thickBot="1" x14ac:dyDescent="0.3">
      <c r="E286" s="119"/>
      <c r="G286" s="123" t="str">
        <f t="shared" si="20"/>
        <v>Енергийно_ефективни_изолационни_системи_в_сградиТоплоизолационни_системи_за_покривиТИ плоча от XPS</v>
      </c>
    </row>
    <row r="287" spans="1:7" ht="15.75" thickBot="1" x14ac:dyDescent="0.3">
      <c r="E287" s="119"/>
      <c r="G287" s="123" t="str">
        <f t="shared" si="20"/>
        <v>Енергийно_ефективни_изолационни_системи_в_сградиТоплоизолационни_системи_за_покривиТИ плочи от минерална вата</v>
      </c>
    </row>
    <row r="288" spans="1:7" ht="15.75" thickBot="1" x14ac:dyDescent="0.3">
      <c r="E288" s="119"/>
      <c r="G288" s="123" t="str">
        <f t="shared" si="20"/>
        <v>Енергийно_ефективни_изолационни_системи_в_сградиТоплоизолационни_системи_от_сандвич_панели_за_покривиСандвич панели</v>
      </c>
    </row>
    <row r="289" spans="5:7" ht="15.75" thickBot="1" x14ac:dyDescent="0.3">
      <c r="E289" s="119"/>
      <c r="G289" s="123" t="str">
        <f t="shared" si="20"/>
        <v>Енергийно_ефективни_изолационни_системи_в_сградиПодове_към_земя_или_неотопляеми_пространства ТИ плоча от XPS</v>
      </c>
    </row>
    <row r="290" spans="5:7" ht="15.75" thickBot="1" x14ac:dyDescent="0.3">
      <c r="E290" s="119"/>
      <c r="G290" s="123" t="str">
        <f t="shared" si="20"/>
        <v>Енергийно_ефективни_изолационни_системи_в_сградиПрозрачни_ограждащи_конструкции_прозорци_и_вратиС рамка от екструдиран поливинилхлорид (PVC) или от дърво</v>
      </c>
    </row>
    <row r="291" spans="5:7" ht="15.75" thickBot="1" x14ac:dyDescent="0.3">
      <c r="E291" s="119"/>
      <c r="G291" s="123" t="str">
        <f t="shared" si="20"/>
        <v>Енергийно_ефективни_изолационни_системи_в_сградиПрозрачни_ограждащи_конструкции_прозорци_и_вратиС рамка от алуминий с прекъснат топлинен мост</v>
      </c>
    </row>
    <row r="292" spans="5:7" ht="15.75" thickBot="1" x14ac:dyDescent="0.3">
      <c r="E292" s="119"/>
      <c r="G292" s="123" t="str">
        <f t="shared" si="20"/>
        <v>Енергийно_ефективни_изолационни_системи_в_сградиПрозрачни_ограждащи_конструкции_прозорци_и_вратиСекционни индустриални врати/външни плътни врати</v>
      </c>
    </row>
    <row r="293" spans="5:7" ht="15.75" thickBot="1" x14ac:dyDescent="0.3">
      <c r="E293" s="119"/>
      <c r="G293" s="123" t="str">
        <f t="shared" si="20"/>
        <v>Енергоспестяващи_осветителиПанели_Луни1 ÷ 15.9</v>
      </c>
    </row>
    <row r="294" spans="5:7" ht="15.75" thickBot="1" x14ac:dyDescent="0.3">
      <c r="E294" s="119"/>
      <c r="G294" s="123" t="str">
        <f t="shared" si="20"/>
        <v>Енергоспестяващи_осветителиПанели_Луни16 ÷ 50.9</v>
      </c>
    </row>
    <row r="295" spans="5:7" ht="15.75" thickBot="1" x14ac:dyDescent="0.3">
      <c r="E295" s="119"/>
      <c r="G295" s="123" t="str">
        <f t="shared" si="20"/>
        <v>Енергоспестяващи_осветителиПанели_Луни &gt;= 51</v>
      </c>
    </row>
    <row r="296" spans="5:7" ht="15.75" thickBot="1" x14ac:dyDescent="0.3">
      <c r="E296" s="119"/>
      <c r="G296" s="123" t="str">
        <f t="shared" si="20"/>
        <v>Енергоспестяващи_осветителиЛинейни_осветители15 ÷ 30.9</v>
      </c>
    </row>
    <row r="297" spans="5:7" ht="15.75" thickBot="1" x14ac:dyDescent="0.3">
      <c r="E297" s="119"/>
      <c r="G297" s="123" t="str">
        <f t="shared" si="20"/>
        <v>Енергоспестяващи_осветителиЛинейни_осветители31 ÷ 100</v>
      </c>
    </row>
    <row r="298" spans="5:7" ht="15.75" thickBot="1" x14ac:dyDescent="0.3">
      <c r="E298" s="119"/>
      <c r="G298" s="123" t="str">
        <f t="shared" si="20"/>
        <v>Енергоспестяващи_осветителиЛинейни_осветители&gt;150</v>
      </c>
    </row>
    <row r="299" spans="5:7" ht="15.75" thickBot="1" x14ac:dyDescent="0.3">
      <c r="E299" s="119"/>
      <c r="G299" s="123" t="str">
        <f t="shared" si="20"/>
        <v>Енергоспестяващи_осветителиКамбани_прожектори51 ÷ 100.9</v>
      </c>
    </row>
    <row r="300" spans="5:7" ht="15.75" thickBot="1" x14ac:dyDescent="0.3">
      <c r="E300" s="119"/>
      <c r="G300" s="123" t="str">
        <f t="shared" si="20"/>
        <v>Енергоспестяващи_осветителиКамбани_прожектори&gt;=101</v>
      </c>
    </row>
    <row r="301" spans="5:7" ht="15.75" thickBot="1" x14ac:dyDescent="0.3">
      <c r="E301" s="119"/>
      <c r="G301" s="123" t="str">
        <f t="shared" si="20"/>
        <v>Фотоволтаични_панели_в_комбинация_с_инверториФВ_панели_с_инверторинеприложим</v>
      </c>
    </row>
    <row r="302" spans="5:7" ht="15.75" thickBot="1" x14ac:dyDescent="0.3">
      <c r="E302" s="132"/>
      <c r="G302" s="123" t="str">
        <f t="shared" si="20"/>
        <v>Локални_съоръжения_за_съхранение_на_енергия_батерии_в_комбинация_с_инверториБатерии_с_инверторинеприложим</v>
      </c>
    </row>
    <row r="303" spans="5:7" ht="15.75" thickBot="1" x14ac:dyDescent="0.3">
      <c r="E303" s="119"/>
      <c r="G303" s="123" t="str">
        <f t="shared" si="20"/>
        <v>Фотоволтаична_електрическа_централа_ФтЕЦФтЕЦнеприложим</v>
      </c>
    </row>
    <row r="304" spans="5:7" ht="15.75" thickBot="1" x14ac:dyDescent="0.3">
      <c r="F304" s="190" t="s">
        <v>953</v>
      </c>
      <c r="G304" s="123" t="s">
        <v>312</v>
      </c>
    </row>
    <row r="305" spans="2:12" x14ac:dyDescent="0.25">
      <c r="B305" s="128" t="s">
        <v>385</v>
      </c>
    </row>
    <row r="306" spans="2:12" x14ac:dyDescent="0.25">
      <c r="B306" s="129" t="s">
        <v>386</v>
      </c>
      <c r="C306" s="294"/>
      <c r="D306" s="294"/>
      <c r="E306" s="294"/>
      <c r="F306" s="294"/>
      <c r="G306" s="294"/>
      <c r="H306" s="294"/>
      <c r="I306" s="294"/>
      <c r="J306" s="294"/>
      <c r="K306" s="294"/>
      <c r="L306" s="295"/>
    </row>
    <row r="307" spans="2:12" x14ac:dyDescent="0.25">
      <c r="D307" t="s">
        <v>388</v>
      </c>
    </row>
    <row r="308" spans="2:12" ht="15" customHeight="1" x14ac:dyDescent="0.25">
      <c r="G308" s="296" t="s">
        <v>284</v>
      </c>
      <c r="H308" s="297"/>
    </row>
    <row r="309" spans="2:12" ht="45.75" thickBot="1" x14ac:dyDescent="0.3">
      <c r="C309" s="154" t="str">
        <f>+C113</f>
        <v>спецификация</v>
      </c>
      <c r="D309" s="154" t="str">
        <f>+D113</f>
        <v>Диапазон</v>
      </c>
      <c r="E309" s="155" t="s">
        <v>389</v>
      </c>
      <c r="F309" s="156" t="s">
        <v>392</v>
      </c>
      <c r="G309" s="131" t="s">
        <v>391</v>
      </c>
      <c r="H309" s="131" t="s">
        <v>390</v>
      </c>
    </row>
    <row r="310" spans="2:12" ht="15" customHeight="1" x14ac:dyDescent="0.25">
      <c r="C310" s="7" t="str">
        <f t="shared" ref="C310:D310" si="21">+C114</f>
        <v>Котли_на_биомаса_</v>
      </c>
      <c r="D310" s="157" t="str">
        <f t="shared" si="21"/>
        <v>50÷100.9</v>
      </c>
      <c r="E310" s="7" t="s">
        <v>254</v>
      </c>
      <c r="F310" s="161" t="b">
        <f>+D310=E310</f>
        <v>1</v>
      </c>
      <c r="G310" s="133">
        <v>50</v>
      </c>
      <c r="H310" s="134">
        <v>100.9</v>
      </c>
      <c r="I310" s="298" t="s">
        <v>393</v>
      </c>
      <c r="J310" s="298"/>
      <c r="K310" s="299"/>
    </row>
    <row r="311" spans="2:12" x14ac:dyDescent="0.25">
      <c r="C311" s="7" t="str">
        <f t="shared" ref="C311:D311" si="22">+C115</f>
        <v>Котли_на_биомаса_</v>
      </c>
      <c r="D311" s="157" t="str">
        <f t="shared" si="22"/>
        <v>101÷200.9</v>
      </c>
      <c r="E311" s="7" t="s">
        <v>255</v>
      </c>
      <c r="F311" s="161" t="b">
        <f t="shared" ref="F311:F370" si="23">+D311=E311</f>
        <v>1</v>
      </c>
      <c r="G311" s="135">
        <v>101</v>
      </c>
      <c r="H311" s="136">
        <v>200.9</v>
      </c>
      <c r="I311" s="300"/>
      <c r="J311" s="300"/>
      <c r="K311" s="301"/>
    </row>
    <row r="312" spans="2:12" x14ac:dyDescent="0.25">
      <c r="C312" s="7" t="str">
        <f t="shared" ref="C312:D312" si="24">+C116</f>
        <v>Котли_на_биомаса_</v>
      </c>
      <c r="D312" s="157" t="str">
        <f t="shared" si="24"/>
        <v>201÷500</v>
      </c>
      <c r="E312" s="7" t="s">
        <v>197</v>
      </c>
      <c r="F312" s="161" t="b">
        <f t="shared" si="23"/>
        <v>1</v>
      </c>
      <c r="G312" s="135">
        <v>201</v>
      </c>
      <c r="H312" s="136">
        <v>500</v>
      </c>
      <c r="K312" s="62"/>
    </row>
    <row r="313" spans="2:12" x14ac:dyDescent="0.25">
      <c r="C313" s="7" t="str">
        <f t="shared" ref="C313:D313" si="25">+C117</f>
        <v>Вода_вода</v>
      </c>
      <c r="D313" s="157" t="str">
        <f t="shared" si="25"/>
        <v>10÷100</v>
      </c>
      <c r="E313" s="7" t="s">
        <v>232</v>
      </c>
      <c r="F313" s="161" t="b">
        <f t="shared" si="23"/>
        <v>1</v>
      </c>
      <c r="G313" s="135">
        <v>10</v>
      </c>
      <c r="H313" s="136">
        <v>100</v>
      </c>
      <c r="K313" s="62"/>
    </row>
    <row r="314" spans="2:12" x14ac:dyDescent="0.25">
      <c r="C314" s="7" t="str">
        <f t="shared" ref="C314:D314" si="26">+C118</f>
        <v>VRF_VRV_система_на_директно_изпарение</v>
      </c>
      <c r="D314" s="157" t="str">
        <f t="shared" si="26"/>
        <v>20÷100</v>
      </c>
      <c r="E314" s="7" t="s">
        <v>231</v>
      </c>
      <c r="F314" s="161" t="b">
        <f t="shared" si="23"/>
        <v>1</v>
      </c>
      <c r="G314" s="135">
        <v>20</v>
      </c>
      <c r="H314" s="136">
        <v>100</v>
      </c>
      <c r="K314" s="62"/>
    </row>
    <row r="315" spans="2:12" x14ac:dyDescent="0.25">
      <c r="C315" s="7" t="str">
        <f t="shared" ref="C315:D315" si="27">+C119</f>
        <v>Въздух_вода</v>
      </c>
      <c r="D315" s="157" t="str">
        <f t="shared" si="27"/>
        <v>10÷50.9</v>
      </c>
      <c r="E315" s="7" t="s">
        <v>256</v>
      </c>
      <c r="F315" s="161" t="b">
        <f t="shared" si="23"/>
        <v>1</v>
      </c>
      <c r="G315" s="135">
        <v>10</v>
      </c>
      <c r="H315" s="136">
        <v>50.9</v>
      </c>
      <c r="K315" s="62"/>
    </row>
    <row r="316" spans="2:12" x14ac:dyDescent="0.25">
      <c r="C316" s="7" t="str">
        <f t="shared" ref="C316:D316" si="28">+C120</f>
        <v>Въздух_вода</v>
      </c>
      <c r="D316" s="157" t="str">
        <f t="shared" si="28"/>
        <v>51÷200</v>
      </c>
      <c r="E316" s="7" t="s">
        <v>233</v>
      </c>
      <c r="F316" s="161" t="b">
        <f t="shared" si="23"/>
        <v>1</v>
      </c>
      <c r="G316" s="135">
        <v>51</v>
      </c>
      <c r="H316" s="136">
        <v>200</v>
      </c>
      <c r="K316" s="62"/>
    </row>
    <row r="317" spans="2:12" x14ac:dyDescent="0.25">
      <c r="C317" s="7" t="str">
        <f t="shared" ref="C317:D317" si="29">+C121</f>
        <v>Въздух_въздух</v>
      </c>
      <c r="D317" s="157" t="str">
        <f t="shared" si="29"/>
        <v>10÷50</v>
      </c>
      <c r="E317" s="7" t="s">
        <v>202</v>
      </c>
      <c r="F317" s="161" t="b">
        <f t="shared" si="23"/>
        <v>1</v>
      </c>
      <c r="G317" s="135">
        <v>10</v>
      </c>
      <c r="H317" s="136">
        <v>50</v>
      </c>
      <c r="K317" s="62"/>
    </row>
    <row r="318" spans="2:12" x14ac:dyDescent="0.25">
      <c r="C318" s="7" t="str">
        <f t="shared" ref="C318:D318" si="30">+C122</f>
        <v>Плоски_слънчеви_колектори</v>
      </c>
      <c r="D318" s="158" t="str">
        <f t="shared" si="30"/>
        <v xml:space="preserve">до 10,9 </v>
      </c>
      <c r="E318" s="7" t="s">
        <v>949</v>
      </c>
      <c r="F318" s="161" t="b">
        <f t="shared" si="23"/>
        <v>1</v>
      </c>
      <c r="G318" s="135">
        <v>1E-3</v>
      </c>
      <c r="H318" s="136">
        <v>10.9</v>
      </c>
      <c r="I318" s="208"/>
      <c r="K318" s="62"/>
    </row>
    <row r="319" spans="2:12" x14ac:dyDescent="0.25">
      <c r="C319" s="7" t="str">
        <f t="shared" ref="C319:D319" si="31">+C123</f>
        <v>Плоски_слънчеви_колектори</v>
      </c>
      <c r="D319" s="157" t="str">
        <f t="shared" si="31"/>
        <v>&gt;= 11</v>
      </c>
      <c r="E319" s="7" t="s">
        <v>950</v>
      </c>
      <c r="F319" s="161" t="b">
        <f t="shared" si="23"/>
        <v>1</v>
      </c>
      <c r="G319" s="135">
        <v>11</v>
      </c>
      <c r="H319" s="136">
        <v>1000000</v>
      </c>
      <c r="K319" s="62"/>
    </row>
    <row r="320" spans="2:12" x14ac:dyDescent="0.25">
      <c r="C320" s="7" t="str">
        <f t="shared" ref="C320:D320" si="32">+C124</f>
        <v>Вакуумно_тръбни_слънчеви_колектори</v>
      </c>
      <c r="D320" s="158" t="str">
        <f t="shared" si="32"/>
        <v>до 50</v>
      </c>
      <c r="E320" s="7" t="s">
        <v>247</v>
      </c>
      <c r="F320" s="161" t="b">
        <f t="shared" si="23"/>
        <v>1</v>
      </c>
      <c r="G320" s="135">
        <v>1E-3</v>
      </c>
      <c r="H320" s="136">
        <v>50</v>
      </c>
      <c r="I320" s="208"/>
      <c r="K320" s="62"/>
    </row>
    <row r="321" spans="3:11" x14ac:dyDescent="0.25">
      <c r="C321" s="7" t="str">
        <f t="shared" ref="C321:D321" si="33">+C125</f>
        <v>Съоръжение_въздух_течен_флуид_течен_флуид</v>
      </c>
      <c r="D321" s="158" t="str">
        <f t="shared" si="33"/>
        <v>до 75</v>
      </c>
      <c r="E321" s="7" t="s">
        <v>105</v>
      </c>
      <c r="F321" s="161" t="b">
        <f t="shared" si="23"/>
        <v>1</v>
      </c>
      <c r="G321" s="135">
        <v>1E-3</v>
      </c>
      <c r="H321" s="136">
        <v>75</v>
      </c>
      <c r="I321" s="208"/>
      <c r="K321" s="62"/>
    </row>
    <row r="322" spans="3:11" x14ac:dyDescent="0.25">
      <c r="C322" s="7" t="str">
        <f t="shared" ref="C322:D322" si="34">+C126</f>
        <v>Рекуператори</v>
      </c>
      <c r="D322" s="158" t="str">
        <f t="shared" si="34"/>
        <v>до 1000.9</v>
      </c>
      <c r="E322" s="7" t="s">
        <v>257</v>
      </c>
      <c r="F322" s="161" t="b">
        <f t="shared" si="23"/>
        <v>1</v>
      </c>
      <c r="G322" s="135">
        <v>1E-3</v>
      </c>
      <c r="H322" s="136">
        <v>1000.9</v>
      </c>
      <c r="I322" s="208"/>
      <c r="K322" s="62"/>
    </row>
    <row r="323" spans="3:11" x14ac:dyDescent="0.25">
      <c r="C323" s="7" t="str">
        <f t="shared" ref="C323:D323" si="35">+C127</f>
        <v>Рекуператори</v>
      </c>
      <c r="D323" s="157" t="str">
        <f t="shared" si="35"/>
        <v>1001÷2000.9</v>
      </c>
      <c r="E323" s="7" t="s">
        <v>258</v>
      </c>
      <c r="F323" s="161" t="b">
        <f t="shared" si="23"/>
        <v>1</v>
      </c>
      <c r="G323" s="135">
        <v>1001</v>
      </c>
      <c r="H323" s="136">
        <v>2000.9</v>
      </c>
      <c r="K323" s="62"/>
    </row>
    <row r="324" spans="3:11" x14ac:dyDescent="0.25">
      <c r="C324" s="7" t="str">
        <f t="shared" ref="C324:D324" si="36">+C128</f>
        <v>Рекуператори</v>
      </c>
      <c r="D324" s="157" t="str">
        <f t="shared" si="36"/>
        <v>2001÷4000</v>
      </c>
      <c r="E324" s="7" t="s">
        <v>234</v>
      </c>
      <c r="F324" s="161" t="b">
        <f t="shared" si="23"/>
        <v>1</v>
      </c>
      <c r="G324" s="135">
        <v>2001</v>
      </c>
      <c r="H324" s="136">
        <v>4000</v>
      </c>
      <c r="K324" s="62"/>
    </row>
    <row r="325" spans="3:11" x14ac:dyDescent="0.25">
      <c r="C325" s="7" t="str">
        <f t="shared" ref="C325:D325" si="37">+C129</f>
        <v>Агрегат_с_кондензатор_за_водно_охлаждане</v>
      </c>
      <c r="D325" s="159" t="str">
        <f t="shared" si="37"/>
        <v>10÷200</v>
      </c>
      <c r="E325" s="7" t="s">
        <v>237</v>
      </c>
      <c r="F325" s="161" t="b">
        <f t="shared" si="23"/>
        <v>1</v>
      </c>
      <c r="G325" s="135">
        <v>10</v>
      </c>
      <c r="H325" s="136">
        <v>200</v>
      </c>
      <c r="K325" s="62"/>
    </row>
    <row r="326" spans="3:11" x14ac:dyDescent="0.25">
      <c r="C326" s="7" t="str">
        <f t="shared" ref="C326:D326" si="38">+C130</f>
        <v>Агрегат_с_кондензатор_за_въздушно_охлаждане</v>
      </c>
      <c r="D326" s="159" t="str">
        <f t="shared" si="38"/>
        <v>10÷50.9</v>
      </c>
      <c r="E326" s="7" t="s">
        <v>256</v>
      </c>
      <c r="F326" s="161" t="b">
        <f t="shared" si="23"/>
        <v>1</v>
      </c>
      <c r="G326" s="135">
        <v>10</v>
      </c>
      <c r="H326" s="136">
        <v>50.9</v>
      </c>
      <c r="K326" s="62"/>
    </row>
    <row r="327" spans="3:11" x14ac:dyDescent="0.25">
      <c r="C327" s="7" t="str">
        <f t="shared" ref="C327:D327" si="39">+C131</f>
        <v>Агрегат_с_кондензатор_за_въздушно_охлаждане</v>
      </c>
      <c r="D327" s="159" t="str">
        <f t="shared" si="39"/>
        <v>51÷200.9</v>
      </c>
      <c r="E327" s="7" t="s">
        <v>268</v>
      </c>
      <c r="F327" s="161" t="b">
        <f t="shared" si="23"/>
        <v>1</v>
      </c>
      <c r="G327" s="135">
        <v>51</v>
      </c>
      <c r="H327" s="136">
        <v>200.9</v>
      </c>
      <c r="K327" s="62"/>
    </row>
    <row r="328" spans="3:11" x14ac:dyDescent="0.25">
      <c r="C328" s="7" t="str">
        <f t="shared" ref="C328:D328" si="40">+C132</f>
        <v>Агрегат_с_кондензатор_за_въздушно_охлаждане</v>
      </c>
      <c r="D328" s="160" t="str">
        <f t="shared" si="40"/>
        <v>&gt;=201</v>
      </c>
      <c r="E328" s="7" t="s">
        <v>396</v>
      </c>
      <c r="F328" s="161" t="b">
        <f t="shared" si="23"/>
        <v>1</v>
      </c>
      <c r="G328" s="135">
        <v>201</v>
      </c>
      <c r="H328" s="136">
        <v>1000000</v>
      </c>
      <c r="K328" s="62"/>
    </row>
    <row r="329" spans="3:11" x14ac:dyDescent="0.25">
      <c r="C329" s="7" t="str">
        <f t="shared" ref="C329:D329" si="41">+C133</f>
        <v>Климатични_камери</v>
      </c>
      <c r="D329" s="158" t="str">
        <f t="shared" si="41"/>
        <v>до 5000.9</v>
      </c>
      <c r="E329" s="7" t="s">
        <v>259</v>
      </c>
      <c r="F329" s="161" t="b">
        <f t="shared" si="23"/>
        <v>1</v>
      </c>
      <c r="G329" s="135">
        <v>1E-3</v>
      </c>
      <c r="H329" s="136">
        <v>5000.8999999999996</v>
      </c>
      <c r="I329" s="208"/>
      <c r="K329" s="62"/>
    </row>
    <row r="330" spans="3:11" x14ac:dyDescent="0.25">
      <c r="C330" s="7" t="str">
        <f t="shared" ref="C330:D330" si="42">+C134</f>
        <v>Климатични_камери</v>
      </c>
      <c r="D330" s="157" t="str">
        <f t="shared" si="42"/>
        <v>5001÷15000</v>
      </c>
      <c r="E330" s="7" t="s">
        <v>239</v>
      </c>
      <c r="F330" s="161" t="b">
        <f t="shared" si="23"/>
        <v>1</v>
      </c>
      <c r="G330" s="135">
        <v>5001</v>
      </c>
      <c r="H330" s="136">
        <v>15000</v>
      </c>
      <c r="K330" s="62"/>
    </row>
    <row r="331" spans="3:11" x14ac:dyDescent="0.25">
      <c r="C331" s="7" t="str">
        <f t="shared" ref="C331:D331" si="43">+C135</f>
        <v>Oхладители_на_въздух</v>
      </c>
      <c r="D331" s="158" t="str">
        <f t="shared" si="43"/>
        <v>до 24.9</v>
      </c>
      <c r="E331" s="7" t="s">
        <v>260</v>
      </c>
      <c r="F331" s="161" t="b">
        <f t="shared" si="23"/>
        <v>1</v>
      </c>
      <c r="G331" s="135">
        <v>1E-3</v>
      </c>
      <c r="H331" s="136">
        <v>24.9</v>
      </c>
      <c r="I331" s="208"/>
      <c r="K331" s="62"/>
    </row>
    <row r="332" spans="3:11" x14ac:dyDescent="0.25">
      <c r="C332" s="7" t="str">
        <f t="shared" ref="C332:D332" si="44">+C136</f>
        <v>Oхладители_на_въздух</v>
      </c>
      <c r="D332" s="157" t="str">
        <f t="shared" si="44"/>
        <v>25÷280</v>
      </c>
      <c r="E332" s="7" t="s">
        <v>261</v>
      </c>
      <c r="F332" s="161" t="b">
        <f t="shared" si="23"/>
        <v>1</v>
      </c>
      <c r="G332" s="135">
        <v>25</v>
      </c>
      <c r="H332" s="136">
        <v>280</v>
      </c>
      <c r="K332" s="62"/>
    </row>
    <row r="333" spans="3:11" x14ac:dyDescent="0.25">
      <c r="C333" s="7" t="str">
        <f t="shared" ref="C333:D333" si="45">+C137</f>
        <v>Конвенционален</v>
      </c>
      <c r="D333" s="158" t="str">
        <f t="shared" si="45"/>
        <v>до 25.9</v>
      </c>
      <c r="E333" s="7" t="s">
        <v>262</v>
      </c>
      <c r="F333" s="161" t="b">
        <f t="shared" si="23"/>
        <v>1</v>
      </c>
      <c r="G333" s="135">
        <v>1E-3</v>
      </c>
      <c r="H333" s="136">
        <v>25.9</v>
      </c>
      <c r="I333" s="208"/>
      <c r="K333" s="62"/>
    </row>
    <row r="334" spans="3:11" x14ac:dyDescent="0.25">
      <c r="C334" s="7" t="str">
        <f t="shared" ref="C334:D334" si="46">+C138</f>
        <v>Конвенционален</v>
      </c>
      <c r="D334" s="157" t="str">
        <f t="shared" si="46"/>
        <v>26÷75</v>
      </c>
      <c r="E334" s="7" t="s">
        <v>207</v>
      </c>
      <c r="F334" s="161" t="b">
        <f t="shared" si="23"/>
        <v>1</v>
      </c>
      <c r="G334" s="135">
        <v>26</v>
      </c>
      <c r="H334" s="136">
        <v>75</v>
      </c>
      <c r="K334" s="62"/>
    </row>
    <row r="335" spans="3:11" x14ac:dyDescent="0.25">
      <c r="C335" s="7" t="str">
        <f t="shared" ref="C335:D335" si="47">+C139</f>
        <v>С_инверторно_управление</v>
      </c>
      <c r="D335" s="158" t="str">
        <f t="shared" si="47"/>
        <v>до 5.59</v>
      </c>
      <c r="E335" s="7" t="s">
        <v>269</v>
      </c>
      <c r="F335" s="161" t="b">
        <f t="shared" si="23"/>
        <v>1</v>
      </c>
      <c r="G335" s="135">
        <v>1E-3</v>
      </c>
      <c r="H335" s="136">
        <v>5.59</v>
      </c>
      <c r="I335" s="208"/>
      <c r="K335" s="62"/>
    </row>
    <row r="336" spans="3:11" x14ac:dyDescent="0.25">
      <c r="C336" s="7" t="str">
        <f t="shared" ref="C336:D336" si="48">+C140</f>
        <v>С_инверторно_управление</v>
      </c>
      <c r="D336" s="157" t="str">
        <f t="shared" si="48"/>
        <v>5.6÷25.9</v>
      </c>
      <c r="E336" s="7" t="s">
        <v>263</v>
      </c>
      <c r="F336" s="161" t="b">
        <f t="shared" si="23"/>
        <v>1</v>
      </c>
      <c r="G336" s="135">
        <v>5.6</v>
      </c>
      <c r="H336" s="136">
        <v>25.9</v>
      </c>
      <c r="K336" s="62"/>
    </row>
    <row r="337" spans="3:11" x14ac:dyDescent="0.25">
      <c r="C337" s="7" t="str">
        <f t="shared" ref="C337:D337" si="49">+C141</f>
        <v>С_инверторно_управление</v>
      </c>
      <c r="D337" s="157" t="str">
        <f t="shared" si="49"/>
        <v>26÷75</v>
      </c>
      <c r="E337" s="7" t="s">
        <v>207</v>
      </c>
      <c r="F337" s="161" t="b">
        <f t="shared" si="23"/>
        <v>1</v>
      </c>
      <c r="G337" s="135">
        <v>26</v>
      </c>
      <c r="H337" s="136">
        <v>75</v>
      </c>
      <c r="K337" s="62"/>
    </row>
    <row r="338" spans="3:11" x14ac:dyDescent="0.25">
      <c r="C338" s="7" t="str">
        <f t="shared" ref="C338:D338" si="50">+C142</f>
        <v>Конвенционален_с_изсушител</v>
      </c>
      <c r="D338" s="158" t="str">
        <f t="shared" si="50"/>
        <v>до 5.59</v>
      </c>
      <c r="E338" s="7" t="s">
        <v>269</v>
      </c>
      <c r="F338" s="161" t="b">
        <f t="shared" si="23"/>
        <v>1</v>
      </c>
      <c r="G338" s="135">
        <v>1E-3</v>
      </c>
      <c r="H338" s="136">
        <v>5.59</v>
      </c>
      <c r="I338" s="208"/>
      <c r="K338" s="62"/>
    </row>
    <row r="339" spans="3:11" x14ac:dyDescent="0.25">
      <c r="C339" s="7" t="str">
        <f t="shared" ref="C339:D339" si="51">+C143</f>
        <v>Конвенционален_с_изсушител</v>
      </c>
      <c r="D339" s="157" t="str">
        <f t="shared" si="51"/>
        <v>5.6÷25</v>
      </c>
      <c r="E339" s="7" t="s">
        <v>206</v>
      </c>
      <c r="F339" s="161" t="b">
        <f t="shared" si="23"/>
        <v>1</v>
      </c>
      <c r="G339" s="135">
        <v>5.6</v>
      </c>
      <c r="H339" s="136">
        <v>25</v>
      </c>
      <c r="K339" s="62"/>
    </row>
    <row r="340" spans="3:11" x14ac:dyDescent="0.25">
      <c r="C340" s="7" t="str">
        <f t="shared" ref="C340:D340" si="52">+C144</f>
        <v>С_инверторно_управление_с_изсушител</v>
      </c>
      <c r="D340" s="158" t="str">
        <f t="shared" si="52"/>
        <v>до 5.59</v>
      </c>
      <c r="E340" s="7" t="s">
        <v>269</v>
      </c>
      <c r="F340" s="161" t="b">
        <f t="shared" si="23"/>
        <v>1</v>
      </c>
      <c r="G340" s="135">
        <v>1E-3</v>
      </c>
      <c r="H340" s="136">
        <v>5.59</v>
      </c>
      <c r="I340" s="208"/>
      <c r="K340" s="62"/>
    </row>
    <row r="341" spans="3:11" x14ac:dyDescent="0.25">
      <c r="C341" s="7" t="str">
        <f t="shared" ref="C341:D341" si="53">+C145</f>
        <v>С_инверторно_управление_с_изсушител</v>
      </c>
      <c r="D341" s="157" t="str">
        <f t="shared" si="53"/>
        <v>5.6÷25.9</v>
      </c>
      <c r="E341" s="7" t="s">
        <v>263</v>
      </c>
      <c r="F341" s="161" t="b">
        <f t="shared" si="23"/>
        <v>1</v>
      </c>
      <c r="G341" s="135">
        <v>5.6</v>
      </c>
      <c r="H341" s="136">
        <v>25.9</v>
      </c>
      <c r="K341" s="62"/>
    </row>
    <row r="342" spans="3:11" x14ac:dyDescent="0.25">
      <c r="C342" s="7" t="str">
        <f t="shared" ref="C342:D342" si="54">+C146</f>
        <v>С_инверторно_управление_с_изсушител</v>
      </c>
      <c r="D342" s="157" t="str">
        <f t="shared" si="54"/>
        <v>26÷75</v>
      </c>
      <c r="E342" s="7" t="s">
        <v>207</v>
      </c>
      <c r="F342" s="161" t="b">
        <f t="shared" si="23"/>
        <v>1</v>
      </c>
      <c r="G342" s="135">
        <v>26</v>
      </c>
      <c r="H342" s="136">
        <v>75</v>
      </c>
      <c r="K342" s="62"/>
    </row>
    <row r="343" spans="3:11" x14ac:dyDescent="0.25">
      <c r="C343" s="7" t="str">
        <f t="shared" ref="C343:D343" si="55">+C147</f>
        <v>Ресивъри</v>
      </c>
      <c r="D343" s="157" t="str">
        <f t="shared" si="55"/>
        <v>всички обеми</v>
      </c>
      <c r="E343" s="7" t="s">
        <v>240</v>
      </c>
      <c r="F343" s="161" t="b">
        <f t="shared" si="23"/>
        <v>1</v>
      </c>
      <c r="G343" s="135">
        <v>0.01</v>
      </c>
      <c r="H343" s="136">
        <v>1000000</v>
      </c>
      <c r="I343" s="210" t="s">
        <v>974</v>
      </c>
      <c r="K343" s="62"/>
    </row>
    <row r="344" spans="3:11" ht="18.75" customHeight="1" x14ac:dyDescent="0.25">
      <c r="C344" s="7" t="str">
        <f t="shared" ref="C344:D344" si="56">+C148</f>
        <v>ЦУ_за_сгъстен_въздух</v>
      </c>
      <c r="D344" s="157" t="str">
        <f t="shared" si="56"/>
        <v>За един брой система ЦУ</v>
      </c>
      <c r="E344" s="7" t="s">
        <v>971</v>
      </c>
      <c r="F344" s="161" t="b">
        <f t="shared" si="23"/>
        <v>1</v>
      </c>
      <c r="G344" s="135">
        <v>1</v>
      </c>
      <c r="H344" s="136">
        <v>1</v>
      </c>
      <c r="K344" s="62"/>
    </row>
    <row r="345" spans="3:11" x14ac:dyDescent="0.25">
      <c r="C345" s="7" t="str">
        <f t="shared" ref="C345:D345" si="57">+C149</f>
        <v>Изсушители</v>
      </c>
      <c r="D345" s="158" t="str">
        <f t="shared" si="57"/>
        <v>до 5.59</v>
      </c>
      <c r="E345" s="7" t="s">
        <v>269</v>
      </c>
      <c r="F345" s="161" t="b">
        <f t="shared" si="23"/>
        <v>1</v>
      </c>
      <c r="G345" s="135">
        <v>1E-3</v>
      </c>
      <c r="H345" s="136">
        <v>5.59</v>
      </c>
      <c r="I345" s="208"/>
      <c r="K345" s="62"/>
    </row>
    <row r="346" spans="3:11" x14ac:dyDescent="0.25">
      <c r="C346" s="7" t="str">
        <f t="shared" ref="C346:D346" si="58">+C150</f>
        <v>Изсушители</v>
      </c>
      <c r="D346" s="157" t="str">
        <f t="shared" si="58"/>
        <v>5.6÷25.9</v>
      </c>
      <c r="E346" s="7" t="s">
        <v>263</v>
      </c>
      <c r="F346" s="161" t="b">
        <f t="shared" si="23"/>
        <v>1</v>
      </c>
      <c r="G346" s="135">
        <v>5.6</v>
      </c>
      <c r="H346" s="136">
        <v>25.9</v>
      </c>
      <c r="K346" s="62"/>
    </row>
    <row r="347" spans="3:11" x14ac:dyDescent="0.25">
      <c r="C347" s="7" t="str">
        <f t="shared" ref="C347:D347" si="59">+C151</f>
        <v>Изсушители</v>
      </c>
      <c r="D347" s="157" t="str">
        <f t="shared" si="59"/>
        <v>26÷75</v>
      </c>
      <c r="E347" s="7" t="s">
        <v>207</v>
      </c>
      <c r="F347" s="161" t="b">
        <f t="shared" si="23"/>
        <v>1</v>
      </c>
      <c r="G347" s="135">
        <v>26</v>
      </c>
      <c r="H347" s="136">
        <v>75</v>
      </c>
      <c r="K347" s="62"/>
    </row>
    <row r="348" spans="3:11" x14ac:dyDescent="0.25">
      <c r="C348" s="7" t="str">
        <f t="shared" ref="C348:D348" si="60">+C152</f>
        <v>Топлоизолационни_системи_за_външни_стени_и_подове_към_външен_въздух</v>
      </c>
      <c r="D348" s="157" t="str">
        <f t="shared" si="60"/>
        <v>ТИ плоча от EPS</v>
      </c>
      <c r="E348" s="7" t="s">
        <v>966</v>
      </c>
      <c r="F348" s="161" t="b">
        <f t="shared" si="23"/>
        <v>1</v>
      </c>
      <c r="G348" s="135">
        <v>1E-3</v>
      </c>
      <c r="H348" s="136">
        <v>1000000</v>
      </c>
      <c r="K348" s="62"/>
    </row>
    <row r="349" spans="3:11" x14ac:dyDescent="0.25">
      <c r="C349" s="7" t="str">
        <f t="shared" ref="C349:D349" si="61">+C153</f>
        <v>Топлоизолационни_системи_за_външни_стени_и_подове_към_външен_въздух</v>
      </c>
      <c r="D349" s="157" t="str">
        <f t="shared" si="61"/>
        <v>ТИ плоча от XPS</v>
      </c>
      <c r="E349" s="7" t="s">
        <v>967</v>
      </c>
      <c r="F349" s="161" t="b">
        <f t="shared" si="23"/>
        <v>1</v>
      </c>
      <c r="G349" s="135">
        <v>1E-3</v>
      </c>
      <c r="H349" s="136">
        <v>1000000</v>
      </c>
      <c r="K349" s="62"/>
    </row>
    <row r="350" spans="3:11" x14ac:dyDescent="0.25">
      <c r="C350" s="7" t="str">
        <f t="shared" ref="C350:D350" si="62">+C154</f>
        <v>Топлоизолационни_системи_за_външни_стени_и_подове_към_външен_въздух</v>
      </c>
      <c r="D350" s="157" t="str">
        <f t="shared" si="62"/>
        <v>ТИ плочи от минерална вата</v>
      </c>
      <c r="E350" s="7" t="s">
        <v>968</v>
      </c>
      <c r="F350" s="161" t="b">
        <f t="shared" si="23"/>
        <v>1</v>
      </c>
      <c r="G350" s="135">
        <v>1E-3</v>
      </c>
      <c r="H350" s="136">
        <v>1000000</v>
      </c>
      <c r="K350" s="62"/>
    </row>
    <row r="351" spans="3:11" x14ac:dyDescent="0.25">
      <c r="C351" s="7" t="str">
        <f t="shared" ref="C351:D351" si="63">+C155</f>
        <v>Топлоизолационни_системи_от_сандвич_панели_за_външни_стени_и_подове_към_външен_въздух</v>
      </c>
      <c r="D351" s="157" t="str">
        <f t="shared" si="63"/>
        <v>Сандвич панели</v>
      </c>
      <c r="E351" s="7" t="s">
        <v>218</v>
      </c>
      <c r="F351" s="161" t="b">
        <f t="shared" si="23"/>
        <v>1</v>
      </c>
      <c r="G351" s="135">
        <v>1E-3</v>
      </c>
      <c r="H351" s="136">
        <v>1000000</v>
      </c>
      <c r="K351" s="62"/>
    </row>
    <row r="352" spans="3:11" x14ac:dyDescent="0.25">
      <c r="C352" s="7" t="str">
        <f t="shared" ref="C352:D352" si="64">+C156</f>
        <v>Топлоизолационни_системи_за_покриви</v>
      </c>
      <c r="D352" s="157" t="str">
        <f t="shared" si="64"/>
        <v>ТИ плоча от EPS</v>
      </c>
      <c r="E352" s="7" t="s">
        <v>966</v>
      </c>
      <c r="F352" s="161" t="b">
        <f t="shared" si="23"/>
        <v>1</v>
      </c>
      <c r="G352" s="135">
        <v>1E-3</v>
      </c>
      <c r="H352" s="136">
        <v>1000000</v>
      </c>
      <c r="K352" s="62"/>
    </row>
    <row r="353" spans="3:11" x14ac:dyDescent="0.25">
      <c r="C353" s="7" t="str">
        <f>+C157</f>
        <v>Топлоизолационни_системи_за_покриви</v>
      </c>
      <c r="D353" s="157" t="str">
        <f>+D157</f>
        <v>ТИ плоча от XPS</v>
      </c>
      <c r="E353" s="7" t="s">
        <v>967</v>
      </c>
      <c r="F353" s="161" t="b">
        <f t="shared" si="23"/>
        <v>1</v>
      </c>
      <c r="G353" s="135">
        <v>1E-3</v>
      </c>
      <c r="H353" s="136">
        <v>1000000</v>
      </c>
      <c r="K353" s="62"/>
    </row>
    <row r="354" spans="3:11" x14ac:dyDescent="0.25">
      <c r="C354" s="7" t="str">
        <f t="shared" ref="C354:D354" si="65">+C158</f>
        <v>Топлоизолационни_системи_за_покриви</v>
      </c>
      <c r="D354" s="157" t="str">
        <f t="shared" si="65"/>
        <v>ТИ плочи от минерална вата</v>
      </c>
      <c r="E354" s="7" t="s">
        <v>968</v>
      </c>
      <c r="F354" s="161" t="b">
        <f t="shared" si="23"/>
        <v>1</v>
      </c>
      <c r="G354" s="135">
        <v>1E-3</v>
      </c>
      <c r="H354" s="136">
        <v>1000000</v>
      </c>
      <c r="K354" s="62"/>
    </row>
    <row r="355" spans="3:11" x14ac:dyDescent="0.25">
      <c r="C355" s="7" t="str">
        <f t="shared" ref="C355:D355" si="66">+C159</f>
        <v>Топлоизолационни_системи_от_сандвич_панели_за_покриви</v>
      </c>
      <c r="D355" s="157" t="str">
        <f t="shared" si="66"/>
        <v>Сандвич панели</v>
      </c>
      <c r="E355" s="7" t="s">
        <v>218</v>
      </c>
      <c r="F355" s="161" t="b">
        <f t="shared" si="23"/>
        <v>1</v>
      </c>
      <c r="G355" s="135">
        <v>1E-3</v>
      </c>
      <c r="H355" s="136">
        <v>1000000</v>
      </c>
      <c r="K355" s="62"/>
    </row>
    <row r="356" spans="3:11" x14ac:dyDescent="0.25">
      <c r="C356" s="7" t="str">
        <f t="shared" ref="C356:D356" si="67">+C160</f>
        <v xml:space="preserve">Подове_към_земя_или_неотопляеми_пространства </v>
      </c>
      <c r="D356" s="157" t="str">
        <f t="shared" si="67"/>
        <v>ТИ плоча от XPS</v>
      </c>
      <c r="E356" s="7" t="s">
        <v>967</v>
      </c>
      <c r="F356" s="161" t="b">
        <f t="shared" si="23"/>
        <v>1</v>
      </c>
      <c r="G356" s="135">
        <v>1E-3</v>
      </c>
      <c r="H356" s="136">
        <v>1000000</v>
      </c>
      <c r="K356" s="62"/>
    </row>
    <row r="357" spans="3:11" x14ac:dyDescent="0.25">
      <c r="C357" s="7" t="str">
        <f>+C161</f>
        <v>Прозрачни_ограждащи_конструкции_прозорци_и_врати</v>
      </c>
      <c r="D357" s="157" t="str">
        <f>+D161</f>
        <v>С рамка от екструдиран поливинилхлорид (PVC) или от дърво</v>
      </c>
      <c r="E357" s="7" t="s">
        <v>376</v>
      </c>
      <c r="F357" s="161" t="b">
        <f t="shared" si="23"/>
        <v>1</v>
      </c>
      <c r="G357" s="135">
        <v>1E-3</v>
      </c>
      <c r="H357" s="136">
        <v>1000000</v>
      </c>
      <c r="K357" s="62"/>
    </row>
    <row r="358" spans="3:11" x14ac:dyDescent="0.25">
      <c r="C358" s="7" t="str">
        <f t="shared" ref="C358:D358" si="68">+C162</f>
        <v>Прозрачни_ограждащи_конструкции_прозорци_и_врати</v>
      </c>
      <c r="D358" s="157" t="str">
        <f t="shared" si="68"/>
        <v>С рамка от алуминий с прекъснат топлинен мост</v>
      </c>
      <c r="E358" s="7" t="s">
        <v>223</v>
      </c>
      <c r="F358" s="161" t="b">
        <f t="shared" si="23"/>
        <v>1</v>
      </c>
      <c r="G358" s="135">
        <v>1E-3</v>
      </c>
      <c r="H358" s="136">
        <v>1000000</v>
      </c>
      <c r="K358" s="62"/>
    </row>
    <row r="359" spans="3:11" x14ac:dyDescent="0.25">
      <c r="C359" s="7" t="str">
        <f t="shared" ref="C359:D359" si="69">+C163</f>
        <v>Прозрачни_ограждащи_конструкции_прозорци_и_врати</v>
      </c>
      <c r="D359" s="157" t="str">
        <f t="shared" si="69"/>
        <v>Секционни индустриални врати/външни плътни врати</v>
      </c>
      <c r="E359" s="7" t="s">
        <v>377</v>
      </c>
      <c r="F359" s="161" t="b">
        <f t="shared" si="23"/>
        <v>1</v>
      </c>
      <c r="G359" s="135">
        <v>1E-3</v>
      </c>
      <c r="H359" s="136">
        <v>1000000</v>
      </c>
      <c r="K359" s="62"/>
    </row>
    <row r="360" spans="3:11" x14ac:dyDescent="0.25">
      <c r="C360" s="7" t="str">
        <f>+C164</f>
        <v>Панели_Луни</v>
      </c>
      <c r="D360" s="157" t="str">
        <f>+D164</f>
        <v>1 ÷ 15.9</v>
      </c>
      <c r="E360" s="7" t="s">
        <v>264</v>
      </c>
      <c r="F360" s="161" t="b">
        <f t="shared" si="23"/>
        <v>1</v>
      </c>
      <c r="G360" s="135">
        <v>1</v>
      </c>
      <c r="H360" s="136">
        <v>15.9</v>
      </c>
      <c r="K360" s="62"/>
    </row>
    <row r="361" spans="3:11" x14ac:dyDescent="0.25">
      <c r="C361" s="7" t="str">
        <f t="shared" ref="C361:D361" si="70">+C165</f>
        <v>Панели_Луни</v>
      </c>
      <c r="D361" s="157" t="str">
        <f t="shared" si="70"/>
        <v>16 ÷ 50.9</v>
      </c>
      <c r="E361" s="7" t="s">
        <v>265</v>
      </c>
      <c r="F361" s="161" t="b">
        <f t="shared" si="23"/>
        <v>1</v>
      </c>
      <c r="G361" s="135">
        <v>16</v>
      </c>
      <c r="H361" s="136">
        <v>50.9</v>
      </c>
      <c r="K361" s="62"/>
    </row>
    <row r="362" spans="3:11" x14ac:dyDescent="0.25">
      <c r="C362" s="7" t="str">
        <f>+C166</f>
        <v>Панели_Луни</v>
      </c>
      <c r="D362" s="158" t="str">
        <f>+D166</f>
        <v xml:space="preserve"> &gt;= 51</v>
      </c>
      <c r="E362" s="7" t="s">
        <v>394</v>
      </c>
      <c r="F362" s="161" t="b">
        <f t="shared" si="23"/>
        <v>1</v>
      </c>
      <c r="G362" s="135">
        <v>51</v>
      </c>
      <c r="H362" s="136">
        <v>1000000</v>
      </c>
      <c r="K362" s="62"/>
    </row>
    <row r="363" spans="3:11" x14ac:dyDescent="0.25">
      <c r="C363" s="7" t="str">
        <f t="shared" ref="C363:D363" si="71">+C167</f>
        <v>Линейни_осветители</v>
      </c>
      <c r="D363" s="157" t="str">
        <f t="shared" si="71"/>
        <v>15 ÷ 30.9</v>
      </c>
      <c r="E363" s="7" t="s">
        <v>266</v>
      </c>
      <c r="F363" s="161" t="b">
        <f t="shared" si="23"/>
        <v>1</v>
      </c>
      <c r="G363" s="135">
        <v>15</v>
      </c>
      <c r="H363" s="136">
        <v>30.9</v>
      </c>
      <c r="K363" s="62"/>
    </row>
    <row r="364" spans="3:11" x14ac:dyDescent="0.25">
      <c r="C364" s="7" t="str">
        <f t="shared" ref="C364:D364" si="72">+C168</f>
        <v>Линейни_осветители</v>
      </c>
      <c r="D364" s="157" t="str">
        <f t="shared" si="72"/>
        <v>31 ÷ 100</v>
      </c>
      <c r="E364" s="7" t="s">
        <v>242</v>
      </c>
      <c r="F364" s="161" t="b">
        <f t="shared" si="23"/>
        <v>1</v>
      </c>
      <c r="G364" s="135">
        <v>31</v>
      </c>
      <c r="H364" s="136">
        <v>100</v>
      </c>
      <c r="K364" s="62"/>
    </row>
    <row r="365" spans="3:11" x14ac:dyDescent="0.25">
      <c r="C365" s="7" t="str">
        <f t="shared" ref="C365:D365" si="73">+C169</f>
        <v>Линейни_осветители</v>
      </c>
      <c r="D365" s="157" t="str">
        <f t="shared" si="73"/>
        <v>&gt;150</v>
      </c>
      <c r="E365" s="7" t="s">
        <v>229</v>
      </c>
      <c r="F365" s="161" t="b">
        <f t="shared" si="23"/>
        <v>1</v>
      </c>
      <c r="G365" s="135">
        <v>150.001</v>
      </c>
      <c r="H365" s="136">
        <v>1000000</v>
      </c>
      <c r="K365" s="62"/>
    </row>
    <row r="366" spans="3:11" x14ac:dyDescent="0.25">
      <c r="C366" s="7" t="str">
        <f t="shared" ref="C366:D366" si="74">+C170</f>
        <v>Камбани_прожектори</v>
      </c>
      <c r="D366" s="157" t="str">
        <f t="shared" si="74"/>
        <v>51 ÷ 100.9</v>
      </c>
      <c r="E366" s="7" t="s">
        <v>267</v>
      </c>
      <c r="F366" s="161" t="b">
        <f t="shared" si="23"/>
        <v>1</v>
      </c>
      <c r="G366" s="135">
        <v>51</v>
      </c>
      <c r="H366" s="136">
        <v>100.9</v>
      </c>
      <c r="K366" s="62"/>
    </row>
    <row r="367" spans="3:11" x14ac:dyDescent="0.25">
      <c r="C367" s="7" t="str">
        <f t="shared" ref="C367:D367" si="75">+C171</f>
        <v>Камбани_прожектори</v>
      </c>
      <c r="D367" s="158" t="str">
        <f t="shared" si="75"/>
        <v>&gt;=101</v>
      </c>
      <c r="E367" s="7" t="s">
        <v>395</v>
      </c>
      <c r="F367" s="161" t="b">
        <f t="shared" si="23"/>
        <v>1</v>
      </c>
      <c r="G367" s="135">
        <v>101</v>
      </c>
      <c r="H367" s="136">
        <v>1000000</v>
      </c>
      <c r="K367" s="62"/>
    </row>
    <row r="368" spans="3:11" x14ac:dyDescent="0.25">
      <c r="C368" s="7" t="str">
        <f>+C172</f>
        <v>ФВ_панели_с_инвертори</v>
      </c>
      <c r="D368" s="157" t="str">
        <f>+D172</f>
        <v>неприложим</v>
      </c>
      <c r="E368" s="7" t="s">
        <v>375</v>
      </c>
      <c r="F368" s="161" t="b">
        <f t="shared" si="23"/>
        <v>1</v>
      </c>
      <c r="G368" s="135">
        <v>1E-3</v>
      </c>
      <c r="H368" s="136">
        <v>1000000</v>
      </c>
      <c r="K368" s="62"/>
    </row>
    <row r="369" spans="2:11" x14ac:dyDescent="0.25">
      <c r="C369" s="7" t="str">
        <f t="shared" ref="C369:D369" si="76">+C173</f>
        <v>Батерии_с_инвертори</v>
      </c>
      <c r="D369" s="157" t="str">
        <f t="shared" si="76"/>
        <v>неприложим</v>
      </c>
      <c r="E369" s="7" t="s">
        <v>375</v>
      </c>
      <c r="F369" s="161" t="b">
        <f t="shared" si="23"/>
        <v>1</v>
      </c>
      <c r="G369" s="135">
        <v>1E-3</v>
      </c>
      <c r="H369" s="136">
        <v>1000000</v>
      </c>
      <c r="K369" s="62"/>
    </row>
    <row r="370" spans="2:11" ht="15.75" thickBot="1" x14ac:dyDescent="0.3">
      <c r="C370" s="7" t="str">
        <f t="shared" ref="C370:D370" si="77">+C174</f>
        <v>ФтЕЦ</v>
      </c>
      <c r="D370" s="157" t="str">
        <f t="shared" si="77"/>
        <v>неприложим</v>
      </c>
      <c r="E370" s="7" t="s">
        <v>375</v>
      </c>
      <c r="F370" s="161" t="b">
        <f t="shared" si="23"/>
        <v>1</v>
      </c>
      <c r="G370" s="135">
        <v>1E-3</v>
      </c>
      <c r="H370" s="137">
        <v>1000000</v>
      </c>
      <c r="I370" s="67"/>
      <c r="J370" s="67"/>
      <c r="K370" s="69"/>
    </row>
    <row r="371" spans="2:11" ht="15.75" thickBot="1" x14ac:dyDescent="0.3"/>
    <row r="372" spans="2:11" ht="15.75" thickBot="1" x14ac:dyDescent="0.3">
      <c r="B372" s="130" t="s">
        <v>386</v>
      </c>
      <c r="D372" s="162" t="s">
        <v>398</v>
      </c>
      <c r="E372" s="130" t="s">
        <v>387</v>
      </c>
      <c r="G372" s="162" t="s">
        <v>398</v>
      </c>
    </row>
    <row r="373" spans="2:11" x14ac:dyDescent="0.25">
      <c r="B373" s="70" t="str">
        <f>+C310</f>
        <v>Котли_на_биомаса_</v>
      </c>
      <c r="C373" s="71" t="str">
        <f>+D310</f>
        <v>50÷100.9</v>
      </c>
      <c r="D373" s="162">
        <f>+G310</f>
        <v>50</v>
      </c>
      <c r="E373" s="70" t="str">
        <f>+B373</f>
        <v>Котли_на_биомаса_</v>
      </c>
      <c r="F373" s="71" t="str">
        <f>+C373</f>
        <v>50÷100.9</v>
      </c>
      <c r="G373" s="162">
        <f>+H310</f>
        <v>100.9</v>
      </c>
    </row>
    <row r="374" spans="2:11" x14ac:dyDescent="0.25">
      <c r="B374" s="73" t="str">
        <f t="shared" ref="B374:C433" si="78">+C311</f>
        <v>Котли_на_биомаса_</v>
      </c>
      <c r="C374" t="str">
        <f t="shared" si="78"/>
        <v>101÷200.9</v>
      </c>
      <c r="D374" s="163">
        <f t="shared" ref="D374:D433" si="79">+G311</f>
        <v>101</v>
      </c>
      <c r="E374" s="73" t="str">
        <f t="shared" ref="E374:E433" si="80">+B374</f>
        <v>Котли_на_биомаса_</v>
      </c>
      <c r="F374" t="str">
        <f t="shared" ref="F374:F433" si="81">+C374</f>
        <v>101÷200.9</v>
      </c>
      <c r="G374" s="163">
        <f t="shared" ref="G374:G433" si="82">+H311</f>
        <v>200.9</v>
      </c>
    </row>
    <row r="375" spans="2:11" x14ac:dyDescent="0.25">
      <c r="B375" s="73" t="str">
        <f t="shared" si="78"/>
        <v>Котли_на_биомаса_</v>
      </c>
      <c r="C375" t="str">
        <f t="shared" si="78"/>
        <v>201÷500</v>
      </c>
      <c r="D375" s="163">
        <f t="shared" si="79"/>
        <v>201</v>
      </c>
      <c r="E375" s="73" t="str">
        <f t="shared" si="80"/>
        <v>Котли_на_биомаса_</v>
      </c>
      <c r="F375" t="str">
        <f t="shared" si="81"/>
        <v>201÷500</v>
      </c>
      <c r="G375" s="163">
        <f t="shared" si="82"/>
        <v>500</v>
      </c>
    </row>
    <row r="376" spans="2:11" x14ac:dyDescent="0.25">
      <c r="B376" s="73" t="str">
        <f t="shared" si="78"/>
        <v>Вода_вода</v>
      </c>
      <c r="C376" t="str">
        <f t="shared" si="78"/>
        <v>10÷100</v>
      </c>
      <c r="D376" s="163">
        <f t="shared" si="79"/>
        <v>10</v>
      </c>
      <c r="E376" s="73" t="str">
        <f t="shared" si="80"/>
        <v>Вода_вода</v>
      </c>
      <c r="F376" t="str">
        <f t="shared" si="81"/>
        <v>10÷100</v>
      </c>
      <c r="G376" s="163">
        <f t="shared" si="82"/>
        <v>100</v>
      </c>
    </row>
    <row r="377" spans="2:11" x14ac:dyDescent="0.25">
      <c r="B377" s="73" t="str">
        <f t="shared" si="78"/>
        <v>VRF_VRV_система_на_директно_изпарение</v>
      </c>
      <c r="C377" t="str">
        <f t="shared" si="78"/>
        <v>20÷100</v>
      </c>
      <c r="D377" s="163">
        <f t="shared" si="79"/>
        <v>20</v>
      </c>
      <c r="E377" s="73" t="str">
        <f t="shared" si="80"/>
        <v>VRF_VRV_система_на_директно_изпарение</v>
      </c>
      <c r="F377" t="str">
        <f t="shared" si="81"/>
        <v>20÷100</v>
      </c>
      <c r="G377" s="163">
        <f t="shared" si="82"/>
        <v>100</v>
      </c>
    </row>
    <row r="378" spans="2:11" x14ac:dyDescent="0.25">
      <c r="B378" s="73" t="str">
        <f t="shared" si="78"/>
        <v>Въздух_вода</v>
      </c>
      <c r="C378" t="str">
        <f t="shared" si="78"/>
        <v>10÷50.9</v>
      </c>
      <c r="D378" s="163">
        <f t="shared" si="79"/>
        <v>10</v>
      </c>
      <c r="E378" s="73" t="str">
        <f t="shared" si="80"/>
        <v>Въздух_вода</v>
      </c>
      <c r="F378" t="str">
        <f t="shared" si="81"/>
        <v>10÷50.9</v>
      </c>
      <c r="G378" s="163">
        <f t="shared" si="82"/>
        <v>50.9</v>
      </c>
    </row>
    <row r="379" spans="2:11" x14ac:dyDescent="0.25">
      <c r="B379" s="73" t="str">
        <f t="shared" si="78"/>
        <v>Въздух_вода</v>
      </c>
      <c r="C379" t="str">
        <f t="shared" si="78"/>
        <v>51÷200</v>
      </c>
      <c r="D379" s="163">
        <f t="shared" si="79"/>
        <v>51</v>
      </c>
      <c r="E379" s="73" t="str">
        <f t="shared" si="80"/>
        <v>Въздух_вода</v>
      </c>
      <c r="F379" t="str">
        <f t="shared" si="81"/>
        <v>51÷200</v>
      </c>
      <c r="G379" s="163">
        <f t="shared" si="82"/>
        <v>200</v>
      </c>
    </row>
    <row r="380" spans="2:11" x14ac:dyDescent="0.25">
      <c r="B380" s="73" t="str">
        <f t="shared" si="78"/>
        <v>Въздух_въздух</v>
      </c>
      <c r="C380" t="str">
        <f t="shared" si="78"/>
        <v>10÷50</v>
      </c>
      <c r="D380" s="163">
        <f t="shared" si="79"/>
        <v>10</v>
      </c>
      <c r="E380" s="73" t="str">
        <f t="shared" si="80"/>
        <v>Въздух_въздух</v>
      </c>
      <c r="F380" t="str">
        <f t="shared" si="81"/>
        <v>10÷50</v>
      </c>
      <c r="G380" s="163">
        <f t="shared" si="82"/>
        <v>50</v>
      </c>
    </row>
    <row r="381" spans="2:11" x14ac:dyDescent="0.25">
      <c r="B381" s="73" t="str">
        <f t="shared" si="78"/>
        <v>Плоски_слънчеви_колектори</v>
      </c>
      <c r="C381" t="str">
        <f t="shared" si="78"/>
        <v xml:space="preserve">до 10,9 </v>
      </c>
      <c r="D381" s="163">
        <f t="shared" si="79"/>
        <v>1E-3</v>
      </c>
      <c r="E381" s="73" t="str">
        <f t="shared" si="80"/>
        <v>Плоски_слънчеви_колектори</v>
      </c>
      <c r="F381" t="str">
        <f t="shared" si="81"/>
        <v xml:space="preserve">до 10,9 </v>
      </c>
      <c r="G381" s="163">
        <f t="shared" si="82"/>
        <v>10.9</v>
      </c>
    </row>
    <row r="382" spans="2:11" x14ac:dyDescent="0.25">
      <c r="B382" s="73" t="str">
        <f t="shared" si="78"/>
        <v>Плоски_слънчеви_колектори</v>
      </c>
      <c r="C382" t="str">
        <f t="shared" si="78"/>
        <v>&gt;= 11</v>
      </c>
      <c r="D382" s="163">
        <f t="shared" si="79"/>
        <v>11</v>
      </c>
      <c r="E382" s="73" t="str">
        <f t="shared" si="80"/>
        <v>Плоски_слънчеви_колектори</v>
      </c>
      <c r="F382" t="str">
        <f t="shared" si="81"/>
        <v>&gt;= 11</v>
      </c>
      <c r="G382" s="163">
        <f t="shared" si="82"/>
        <v>1000000</v>
      </c>
    </row>
    <row r="383" spans="2:11" x14ac:dyDescent="0.25">
      <c r="B383" s="73" t="str">
        <f t="shared" si="78"/>
        <v>Вакуумно_тръбни_слънчеви_колектори</v>
      </c>
      <c r="C383" t="str">
        <f t="shared" si="78"/>
        <v>до 50</v>
      </c>
      <c r="D383" s="163">
        <f t="shared" si="79"/>
        <v>1E-3</v>
      </c>
      <c r="E383" s="73" t="str">
        <f t="shared" si="80"/>
        <v>Вакуумно_тръбни_слънчеви_колектори</v>
      </c>
      <c r="F383" t="str">
        <f t="shared" si="81"/>
        <v>до 50</v>
      </c>
      <c r="G383" s="163">
        <f t="shared" si="82"/>
        <v>50</v>
      </c>
    </row>
    <row r="384" spans="2:11" x14ac:dyDescent="0.25">
      <c r="B384" s="73" t="str">
        <f t="shared" si="78"/>
        <v>Съоръжение_въздух_течен_флуид_течен_флуид</v>
      </c>
      <c r="C384" t="str">
        <f t="shared" si="78"/>
        <v>до 75</v>
      </c>
      <c r="D384" s="163">
        <f t="shared" si="79"/>
        <v>1E-3</v>
      </c>
      <c r="E384" s="73" t="str">
        <f t="shared" si="80"/>
        <v>Съоръжение_въздух_течен_флуид_течен_флуид</v>
      </c>
      <c r="F384" t="str">
        <f t="shared" si="81"/>
        <v>до 75</v>
      </c>
      <c r="G384" s="163">
        <f t="shared" si="82"/>
        <v>75</v>
      </c>
    </row>
    <row r="385" spans="2:7" x14ac:dyDescent="0.25">
      <c r="B385" s="73" t="str">
        <f t="shared" si="78"/>
        <v>Рекуператори</v>
      </c>
      <c r="C385" t="str">
        <f t="shared" si="78"/>
        <v>до 1000.9</v>
      </c>
      <c r="D385" s="163">
        <f t="shared" si="79"/>
        <v>1E-3</v>
      </c>
      <c r="E385" s="73" t="str">
        <f t="shared" si="80"/>
        <v>Рекуператори</v>
      </c>
      <c r="F385" t="str">
        <f t="shared" si="81"/>
        <v>до 1000.9</v>
      </c>
      <c r="G385" s="163">
        <f t="shared" si="82"/>
        <v>1000.9</v>
      </c>
    </row>
    <row r="386" spans="2:7" x14ac:dyDescent="0.25">
      <c r="B386" s="73" t="str">
        <f t="shared" si="78"/>
        <v>Рекуператори</v>
      </c>
      <c r="C386" t="str">
        <f t="shared" si="78"/>
        <v>1001÷2000.9</v>
      </c>
      <c r="D386" s="163">
        <f t="shared" si="79"/>
        <v>1001</v>
      </c>
      <c r="E386" s="73" t="str">
        <f t="shared" si="80"/>
        <v>Рекуператори</v>
      </c>
      <c r="F386" t="str">
        <f t="shared" si="81"/>
        <v>1001÷2000.9</v>
      </c>
      <c r="G386" s="163">
        <f t="shared" si="82"/>
        <v>2000.9</v>
      </c>
    </row>
    <row r="387" spans="2:7" x14ac:dyDescent="0.25">
      <c r="B387" s="73" t="str">
        <f t="shared" si="78"/>
        <v>Рекуператори</v>
      </c>
      <c r="C387" t="str">
        <f t="shared" si="78"/>
        <v>2001÷4000</v>
      </c>
      <c r="D387" s="163">
        <f t="shared" si="79"/>
        <v>2001</v>
      </c>
      <c r="E387" s="73" t="str">
        <f t="shared" si="80"/>
        <v>Рекуператори</v>
      </c>
      <c r="F387" t="str">
        <f t="shared" si="81"/>
        <v>2001÷4000</v>
      </c>
      <c r="G387" s="163">
        <f t="shared" si="82"/>
        <v>4000</v>
      </c>
    </row>
    <row r="388" spans="2:7" x14ac:dyDescent="0.25">
      <c r="B388" s="73" t="str">
        <f t="shared" si="78"/>
        <v>Агрегат_с_кондензатор_за_водно_охлаждане</v>
      </c>
      <c r="C388" t="str">
        <f t="shared" si="78"/>
        <v>10÷200</v>
      </c>
      <c r="D388" s="163">
        <f t="shared" si="79"/>
        <v>10</v>
      </c>
      <c r="E388" s="73" t="str">
        <f t="shared" si="80"/>
        <v>Агрегат_с_кондензатор_за_водно_охлаждане</v>
      </c>
      <c r="F388" t="str">
        <f t="shared" si="81"/>
        <v>10÷200</v>
      </c>
      <c r="G388" s="163">
        <f t="shared" si="82"/>
        <v>200</v>
      </c>
    </row>
    <row r="389" spans="2:7" x14ac:dyDescent="0.25">
      <c r="B389" s="73" t="str">
        <f t="shared" si="78"/>
        <v>Агрегат_с_кондензатор_за_въздушно_охлаждане</v>
      </c>
      <c r="C389" t="str">
        <f t="shared" si="78"/>
        <v>10÷50.9</v>
      </c>
      <c r="D389" s="163">
        <f t="shared" si="79"/>
        <v>10</v>
      </c>
      <c r="E389" s="73" t="str">
        <f t="shared" si="80"/>
        <v>Агрегат_с_кондензатор_за_въздушно_охлаждане</v>
      </c>
      <c r="F389" t="str">
        <f t="shared" si="81"/>
        <v>10÷50.9</v>
      </c>
      <c r="G389" s="163">
        <f t="shared" si="82"/>
        <v>50.9</v>
      </c>
    </row>
    <row r="390" spans="2:7" x14ac:dyDescent="0.25">
      <c r="B390" s="73" t="str">
        <f t="shared" si="78"/>
        <v>Агрегат_с_кондензатор_за_въздушно_охлаждане</v>
      </c>
      <c r="C390" t="str">
        <f t="shared" si="78"/>
        <v>51÷200.9</v>
      </c>
      <c r="D390" s="163">
        <f t="shared" si="79"/>
        <v>51</v>
      </c>
      <c r="E390" s="73" t="str">
        <f t="shared" si="80"/>
        <v>Агрегат_с_кондензатор_за_въздушно_охлаждане</v>
      </c>
      <c r="F390" t="str">
        <f t="shared" si="81"/>
        <v>51÷200.9</v>
      </c>
      <c r="G390" s="163">
        <f t="shared" si="82"/>
        <v>200.9</v>
      </c>
    </row>
    <row r="391" spans="2:7" x14ac:dyDescent="0.25">
      <c r="B391" s="73" t="str">
        <f t="shared" si="78"/>
        <v>Агрегат_с_кондензатор_за_въздушно_охлаждане</v>
      </c>
      <c r="C391" t="str">
        <f t="shared" si="78"/>
        <v>&gt;=201</v>
      </c>
      <c r="D391" s="163">
        <f t="shared" si="79"/>
        <v>201</v>
      </c>
      <c r="E391" s="73" t="str">
        <f t="shared" si="80"/>
        <v>Агрегат_с_кондензатор_за_въздушно_охлаждане</v>
      </c>
      <c r="F391" t="str">
        <f t="shared" si="81"/>
        <v>&gt;=201</v>
      </c>
      <c r="G391" s="163">
        <f t="shared" si="82"/>
        <v>1000000</v>
      </c>
    </row>
    <row r="392" spans="2:7" x14ac:dyDescent="0.25">
      <c r="B392" s="73" t="str">
        <f t="shared" si="78"/>
        <v>Климатични_камери</v>
      </c>
      <c r="C392" t="str">
        <f t="shared" si="78"/>
        <v>до 5000.9</v>
      </c>
      <c r="D392" s="163">
        <f t="shared" si="79"/>
        <v>1E-3</v>
      </c>
      <c r="E392" s="73" t="str">
        <f t="shared" si="80"/>
        <v>Климатични_камери</v>
      </c>
      <c r="F392" t="str">
        <f t="shared" si="81"/>
        <v>до 5000.9</v>
      </c>
      <c r="G392" s="163">
        <f t="shared" si="82"/>
        <v>5000.8999999999996</v>
      </c>
    </row>
    <row r="393" spans="2:7" x14ac:dyDescent="0.25">
      <c r="B393" s="73" t="str">
        <f t="shared" si="78"/>
        <v>Климатични_камери</v>
      </c>
      <c r="C393" t="str">
        <f t="shared" si="78"/>
        <v>5001÷15000</v>
      </c>
      <c r="D393" s="163">
        <f t="shared" si="79"/>
        <v>5001</v>
      </c>
      <c r="E393" s="73" t="str">
        <f t="shared" si="80"/>
        <v>Климатични_камери</v>
      </c>
      <c r="F393" t="str">
        <f t="shared" si="81"/>
        <v>5001÷15000</v>
      </c>
      <c r="G393" s="163">
        <f t="shared" si="82"/>
        <v>15000</v>
      </c>
    </row>
    <row r="394" spans="2:7" x14ac:dyDescent="0.25">
      <c r="B394" s="73" t="str">
        <f t="shared" si="78"/>
        <v>Oхладители_на_въздух</v>
      </c>
      <c r="C394" t="str">
        <f t="shared" si="78"/>
        <v>до 24.9</v>
      </c>
      <c r="D394" s="163">
        <f t="shared" si="79"/>
        <v>1E-3</v>
      </c>
      <c r="E394" s="73" t="str">
        <f t="shared" si="80"/>
        <v>Oхладители_на_въздух</v>
      </c>
      <c r="F394" t="str">
        <f t="shared" si="81"/>
        <v>до 24.9</v>
      </c>
      <c r="G394" s="163">
        <f t="shared" si="82"/>
        <v>24.9</v>
      </c>
    </row>
    <row r="395" spans="2:7" x14ac:dyDescent="0.25">
      <c r="B395" s="73" t="str">
        <f t="shared" si="78"/>
        <v>Oхладители_на_въздух</v>
      </c>
      <c r="C395" t="str">
        <f t="shared" si="78"/>
        <v>25÷280</v>
      </c>
      <c r="D395" s="163">
        <f t="shared" si="79"/>
        <v>25</v>
      </c>
      <c r="E395" s="73" t="str">
        <f t="shared" si="80"/>
        <v>Oхладители_на_въздух</v>
      </c>
      <c r="F395" t="str">
        <f t="shared" si="81"/>
        <v>25÷280</v>
      </c>
      <c r="G395" s="163">
        <f t="shared" si="82"/>
        <v>280</v>
      </c>
    </row>
    <row r="396" spans="2:7" x14ac:dyDescent="0.25">
      <c r="B396" s="73" t="str">
        <f t="shared" si="78"/>
        <v>Конвенционален</v>
      </c>
      <c r="C396" t="str">
        <f t="shared" si="78"/>
        <v>до 25.9</v>
      </c>
      <c r="D396" s="163">
        <f t="shared" si="79"/>
        <v>1E-3</v>
      </c>
      <c r="E396" s="73" t="str">
        <f t="shared" si="80"/>
        <v>Конвенционален</v>
      </c>
      <c r="F396" t="str">
        <f t="shared" si="81"/>
        <v>до 25.9</v>
      </c>
      <c r="G396" s="163">
        <f t="shared" si="82"/>
        <v>25.9</v>
      </c>
    </row>
    <row r="397" spans="2:7" x14ac:dyDescent="0.25">
      <c r="B397" s="73" t="str">
        <f t="shared" si="78"/>
        <v>Конвенционален</v>
      </c>
      <c r="C397" t="str">
        <f t="shared" si="78"/>
        <v>26÷75</v>
      </c>
      <c r="D397" s="163">
        <f t="shared" si="79"/>
        <v>26</v>
      </c>
      <c r="E397" s="73" t="str">
        <f t="shared" si="80"/>
        <v>Конвенционален</v>
      </c>
      <c r="F397" t="str">
        <f t="shared" si="81"/>
        <v>26÷75</v>
      </c>
      <c r="G397" s="163">
        <f t="shared" si="82"/>
        <v>75</v>
      </c>
    </row>
    <row r="398" spans="2:7" x14ac:dyDescent="0.25">
      <c r="B398" s="73" t="str">
        <f t="shared" si="78"/>
        <v>С_инверторно_управление</v>
      </c>
      <c r="C398" t="str">
        <f t="shared" si="78"/>
        <v>до 5.59</v>
      </c>
      <c r="D398" s="163">
        <f t="shared" si="79"/>
        <v>1E-3</v>
      </c>
      <c r="E398" s="73" t="str">
        <f t="shared" si="80"/>
        <v>С_инверторно_управление</v>
      </c>
      <c r="F398" t="str">
        <f t="shared" si="81"/>
        <v>до 5.59</v>
      </c>
      <c r="G398" s="163">
        <f t="shared" si="82"/>
        <v>5.59</v>
      </c>
    </row>
    <row r="399" spans="2:7" x14ac:dyDescent="0.25">
      <c r="B399" s="73" t="str">
        <f t="shared" si="78"/>
        <v>С_инверторно_управление</v>
      </c>
      <c r="C399" t="str">
        <f t="shared" si="78"/>
        <v>5.6÷25.9</v>
      </c>
      <c r="D399" s="163">
        <f t="shared" si="79"/>
        <v>5.6</v>
      </c>
      <c r="E399" s="73" t="str">
        <f t="shared" si="80"/>
        <v>С_инверторно_управление</v>
      </c>
      <c r="F399" t="str">
        <f t="shared" si="81"/>
        <v>5.6÷25.9</v>
      </c>
      <c r="G399" s="163">
        <f t="shared" si="82"/>
        <v>25.9</v>
      </c>
    </row>
    <row r="400" spans="2:7" x14ac:dyDescent="0.25">
      <c r="B400" s="73" t="str">
        <f t="shared" si="78"/>
        <v>С_инверторно_управление</v>
      </c>
      <c r="C400" t="str">
        <f t="shared" si="78"/>
        <v>26÷75</v>
      </c>
      <c r="D400" s="163">
        <f t="shared" si="79"/>
        <v>26</v>
      </c>
      <c r="E400" s="73" t="str">
        <f t="shared" si="80"/>
        <v>С_инверторно_управление</v>
      </c>
      <c r="F400" t="str">
        <f t="shared" si="81"/>
        <v>26÷75</v>
      </c>
      <c r="G400" s="163">
        <f t="shared" si="82"/>
        <v>75</v>
      </c>
    </row>
    <row r="401" spans="2:7" x14ac:dyDescent="0.25">
      <c r="B401" s="73" t="str">
        <f t="shared" si="78"/>
        <v>Конвенционален_с_изсушител</v>
      </c>
      <c r="C401" t="str">
        <f t="shared" si="78"/>
        <v>до 5.59</v>
      </c>
      <c r="D401" s="163">
        <f t="shared" si="79"/>
        <v>1E-3</v>
      </c>
      <c r="E401" s="73" t="str">
        <f t="shared" si="80"/>
        <v>Конвенционален_с_изсушител</v>
      </c>
      <c r="F401" t="str">
        <f t="shared" si="81"/>
        <v>до 5.59</v>
      </c>
      <c r="G401" s="163">
        <f t="shared" si="82"/>
        <v>5.59</v>
      </c>
    </row>
    <row r="402" spans="2:7" x14ac:dyDescent="0.25">
      <c r="B402" s="73" t="str">
        <f t="shared" si="78"/>
        <v>Конвенционален_с_изсушител</v>
      </c>
      <c r="C402" t="str">
        <f t="shared" si="78"/>
        <v>5.6÷25</v>
      </c>
      <c r="D402" s="163">
        <f t="shared" si="79"/>
        <v>5.6</v>
      </c>
      <c r="E402" s="73" t="str">
        <f t="shared" si="80"/>
        <v>Конвенционален_с_изсушител</v>
      </c>
      <c r="F402" t="str">
        <f t="shared" si="81"/>
        <v>5.6÷25</v>
      </c>
      <c r="G402" s="163">
        <f t="shared" si="82"/>
        <v>25</v>
      </c>
    </row>
    <row r="403" spans="2:7" x14ac:dyDescent="0.25">
      <c r="B403" s="73" t="str">
        <f t="shared" si="78"/>
        <v>С_инверторно_управление_с_изсушител</v>
      </c>
      <c r="C403" t="str">
        <f t="shared" si="78"/>
        <v>до 5.59</v>
      </c>
      <c r="D403" s="163">
        <f t="shared" si="79"/>
        <v>1E-3</v>
      </c>
      <c r="E403" s="73" t="str">
        <f t="shared" si="80"/>
        <v>С_инверторно_управление_с_изсушител</v>
      </c>
      <c r="F403" t="str">
        <f t="shared" si="81"/>
        <v>до 5.59</v>
      </c>
      <c r="G403" s="163">
        <f t="shared" si="82"/>
        <v>5.59</v>
      </c>
    </row>
    <row r="404" spans="2:7" x14ac:dyDescent="0.25">
      <c r="B404" s="73" t="str">
        <f t="shared" si="78"/>
        <v>С_инверторно_управление_с_изсушител</v>
      </c>
      <c r="C404" t="str">
        <f t="shared" si="78"/>
        <v>5.6÷25.9</v>
      </c>
      <c r="D404" s="163">
        <f t="shared" si="79"/>
        <v>5.6</v>
      </c>
      <c r="E404" s="73" t="str">
        <f t="shared" si="80"/>
        <v>С_инверторно_управление_с_изсушител</v>
      </c>
      <c r="F404" t="str">
        <f t="shared" si="81"/>
        <v>5.6÷25.9</v>
      </c>
      <c r="G404" s="163">
        <f t="shared" si="82"/>
        <v>25.9</v>
      </c>
    </row>
    <row r="405" spans="2:7" x14ac:dyDescent="0.25">
      <c r="B405" s="73" t="str">
        <f t="shared" si="78"/>
        <v>С_инверторно_управление_с_изсушител</v>
      </c>
      <c r="C405" t="str">
        <f t="shared" si="78"/>
        <v>26÷75</v>
      </c>
      <c r="D405" s="163">
        <f t="shared" si="79"/>
        <v>26</v>
      </c>
      <c r="E405" s="73" t="str">
        <f t="shared" si="80"/>
        <v>С_инверторно_управление_с_изсушител</v>
      </c>
      <c r="F405" t="str">
        <f t="shared" si="81"/>
        <v>26÷75</v>
      </c>
      <c r="G405" s="163">
        <f t="shared" si="82"/>
        <v>75</v>
      </c>
    </row>
    <row r="406" spans="2:7" x14ac:dyDescent="0.25">
      <c r="B406" s="73" t="str">
        <f t="shared" si="78"/>
        <v>Ресивъри</v>
      </c>
      <c r="C406" t="str">
        <f t="shared" si="78"/>
        <v>всички обеми</v>
      </c>
      <c r="D406" s="163">
        <f t="shared" si="79"/>
        <v>0.01</v>
      </c>
      <c r="E406" s="73" t="str">
        <f t="shared" si="80"/>
        <v>Ресивъри</v>
      </c>
      <c r="F406" t="str">
        <f t="shared" si="81"/>
        <v>всички обеми</v>
      </c>
      <c r="G406" s="163">
        <f t="shared" si="82"/>
        <v>1000000</v>
      </c>
    </row>
    <row r="407" spans="2:7" x14ac:dyDescent="0.25">
      <c r="B407" s="73" t="str">
        <f t="shared" si="78"/>
        <v>ЦУ_за_сгъстен_въздух</v>
      </c>
      <c r="C407" t="str">
        <f t="shared" si="78"/>
        <v>За един брой система ЦУ</v>
      </c>
      <c r="D407" s="163">
        <f t="shared" si="79"/>
        <v>1</v>
      </c>
      <c r="E407" s="73" t="str">
        <f t="shared" si="80"/>
        <v>ЦУ_за_сгъстен_въздух</v>
      </c>
      <c r="F407" t="str">
        <f t="shared" si="81"/>
        <v>За един брой система ЦУ</v>
      </c>
      <c r="G407" s="163">
        <f t="shared" si="82"/>
        <v>1</v>
      </c>
    </row>
    <row r="408" spans="2:7" x14ac:dyDescent="0.25">
      <c r="B408" s="73" t="str">
        <f t="shared" si="78"/>
        <v>Изсушители</v>
      </c>
      <c r="C408" t="str">
        <f t="shared" si="78"/>
        <v>до 5.59</v>
      </c>
      <c r="D408" s="163">
        <f t="shared" si="79"/>
        <v>1E-3</v>
      </c>
      <c r="E408" s="73" t="str">
        <f t="shared" si="80"/>
        <v>Изсушители</v>
      </c>
      <c r="F408" t="str">
        <f t="shared" si="81"/>
        <v>до 5.59</v>
      </c>
      <c r="G408" s="163">
        <f t="shared" si="82"/>
        <v>5.59</v>
      </c>
    </row>
    <row r="409" spans="2:7" x14ac:dyDescent="0.25">
      <c r="B409" s="73" t="str">
        <f t="shared" si="78"/>
        <v>Изсушители</v>
      </c>
      <c r="C409" t="str">
        <f t="shared" si="78"/>
        <v>5.6÷25.9</v>
      </c>
      <c r="D409" s="163">
        <f t="shared" si="79"/>
        <v>5.6</v>
      </c>
      <c r="E409" s="73" t="str">
        <f t="shared" si="80"/>
        <v>Изсушители</v>
      </c>
      <c r="F409" t="str">
        <f t="shared" si="81"/>
        <v>5.6÷25.9</v>
      </c>
      <c r="G409" s="163">
        <f t="shared" si="82"/>
        <v>25.9</v>
      </c>
    </row>
    <row r="410" spans="2:7" x14ac:dyDescent="0.25">
      <c r="B410" s="73" t="str">
        <f t="shared" si="78"/>
        <v>Изсушители</v>
      </c>
      <c r="C410" t="str">
        <f t="shared" si="78"/>
        <v>26÷75</v>
      </c>
      <c r="D410" s="163">
        <f t="shared" si="79"/>
        <v>26</v>
      </c>
      <c r="E410" s="73" t="str">
        <f t="shared" si="80"/>
        <v>Изсушители</v>
      </c>
      <c r="F410" t="str">
        <f t="shared" si="81"/>
        <v>26÷75</v>
      </c>
      <c r="G410" s="163">
        <f t="shared" si="82"/>
        <v>75</v>
      </c>
    </row>
    <row r="411" spans="2:7" x14ac:dyDescent="0.25">
      <c r="B411" s="73" t="str">
        <f t="shared" si="78"/>
        <v>Топлоизолационни_системи_за_външни_стени_и_подове_към_външен_въздух</v>
      </c>
      <c r="C411" t="str">
        <f t="shared" si="78"/>
        <v>ТИ плоча от EPS</v>
      </c>
      <c r="D411" s="163">
        <f t="shared" si="79"/>
        <v>1E-3</v>
      </c>
      <c r="E411" s="73" t="str">
        <f t="shared" si="80"/>
        <v>Топлоизолационни_системи_за_външни_стени_и_подове_към_външен_въздух</v>
      </c>
      <c r="F411" t="str">
        <f t="shared" si="81"/>
        <v>ТИ плоча от EPS</v>
      </c>
      <c r="G411" s="163">
        <f t="shared" si="82"/>
        <v>1000000</v>
      </c>
    </row>
    <row r="412" spans="2:7" x14ac:dyDescent="0.25">
      <c r="B412" s="73" t="str">
        <f t="shared" si="78"/>
        <v>Топлоизолационни_системи_за_външни_стени_и_подове_към_външен_въздух</v>
      </c>
      <c r="C412" t="str">
        <f t="shared" si="78"/>
        <v>ТИ плоча от XPS</v>
      </c>
      <c r="D412" s="163">
        <f t="shared" si="79"/>
        <v>1E-3</v>
      </c>
      <c r="E412" s="73" t="str">
        <f t="shared" si="80"/>
        <v>Топлоизолационни_системи_за_външни_стени_и_подове_към_външен_въздух</v>
      </c>
      <c r="F412" t="str">
        <f t="shared" si="81"/>
        <v>ТИ плоча от XPS</v>
      </c>
      <c r="G412" s="163">
        <f t="shared" si="82"/>
        <v>1000000</v>
      </c>
    </row>
    <row r="413" spans="2:7" x14ac:dyDescent="0.25">
      <c r="B413" s="73" t="str">
        <f t="shared" si="78"/>
        <v>Топлоизолационни_системи_за_външни_стени_и_подове_към_външен_въздух</v>
      </c>
      <c r="C413" t="str">
        <f t="shared" si="78"/>
        <v>ТИ плочи от минерална вата</v>
      </c>
      <c r="D413" s="163">
        <f t="shared" si="79"/>
        <v>1E-3</v>
      </c>
      <c r="E413" s="73" t="str">
        <f t="shared" si="80"/>
        <v>Топлоизолационни_системи_за_външни_стени_и_подове_към_външен_въздух</v>
      </c>
      <c r="F413" t="str">
        <f t="shared" si="81"/>
        <v>ТИ плочи от минерална вата</v>
      </c>
      <c r="G413" s="163">
        <f t="shared" si="82"/>
        <v>1000000</v>
      </c>
    </row>
    <row r="414" spans="2:7" x14ac:dyDescent="0.25">
      <c r="B414" s="73" t="str">
        <f t="shared" si="78"/>
        <v>Топлоизолационни_системи_от_сандвич_панели_за_външни_стени_и_подове_към_външен_въздух</v>
      </c>
      <c r="C414" t="str">
        <f t="shared" si="78"/>
        <v>Сандвич панели</v>
      </c>
      <c r="D414" s="163">
        <f t="shared" si="79"/>
        <v>1E-3</v>
      </c>
      <c r="E414" s="73" t="str">
        <f t="shared" si="80"/>
        <v>Топлоизолационни_системи_от_сандвич_панели_за_външни_стени_и_подове_към_външен_въздух</v>
      </c>
      <c r="F414" t="str">
        <f t="shared" si="81"/>
        <v>Сандвич панели</v>
      </c>
      <c r="G414" s="163">
        <f t="shared" si="82"/>
        <v>1000000</v>
      </c>
    </row>
    <row r="415" spans="2:7" x14ac:dyDescent="0.25">
      <c r="B415" s="73" t="str">
        <f t="shared" si="78"/>
        <v>Топлоизолационни_системи_за_покриви</v>
      </c>
      <c r="C415" t="str">
        <f t="shared" si="78"/>
        <v>ТИ плоча от EPS</v>
      </c>
      <c r="D415" s="163">
        <f t="shared" si="79"/>
        <v>1E-3</v>
      </c>
      <c r="E415" s="73" t="str">
        <f t="shared" si="80"/>
        <v>Топлоизолационни_системи_за_покриви</v>
      </c>
      <c r="F415" t="str">
        <f t="shared" si="81"/>
        <v>ТИ плоча от EPS</v>
      </c>
      <c r="G415" s="163">
        <f t="shared" si="82"/>
        <v>1000000</v>
      </c>
    </row>
    <row r="416" spans="2:7" x14ac:dyDescent="0.25">
      <c r="B416" s="73" t="str">
        <f t="shared" si="78"/>
        <v>Топлоизолационни_системи_за_покриви</v>
      </c>
      <c r="C416" t="str">
        <f t="shared" si="78"/>
        <v>ТИ плоча от XPS</v>
      </c>
      <c r="D416" s="163">
        <f t="shared" si="79"/>
        <v>1E-3</v>
      </c>
      <c r="E416" s="73" t="str">
        <f t="shared" si="80"/>
        <v>Топлоизолационни_системи_за_покриви</v>
      </c>
      <c r="F416" t="str">
        <f t="shared" si="81"/>
        <v>ТИ плоча от XPS</v>
      </c>
      <c r="G416" s="163">
        <f t="shared" si="82"/>
        <v>1000000</v>
      </c>
    </row>
    <row r="417" spans="2:7" x14ac:dyDescent="0.25">
      <c r="B417" s="73" t="str">
        <f t="shared" si="78"/>
        <v>Топлоизолационни_системи_за_покриви</v>
      </c>
      <c r="C417" t="str">
        <f t="shared" si="78"/>
        <v>ТИ плочи от минерална вата</v>
      </c>
      <c r="D417" s="163">
        <f t="shared" si="79"/>
        <v>1E-3</v>
      </c>
      <c r="E417" s="73" t="str">
        <f t="shared" si="80"/>
        <v>Топлоизолационни_системи_за_покриви</v>
      </c>
      <c r="F417" t="str">
        <f t="shared" si="81"/>
        <v>ТИ плочи от минерална вата</v>
      </c>
      <c r="G417" s="163">
        <f t="shared" si="82"/>
        <v>1000000</v>
      </c>
    </row>
    <row r="418" spans="2:7" x14ac:dyDescent="0.25">
      <c r="B418" s="73" t="str">
        <f t="shared" si="78"/>
        <v>Топлоизолационни_системи_от_сандвич_панели_за_покриви</v>
      </c>
      <c r="C418" t="str">
        <f t="shared" si="78"/>
        <v>Сандвич панели</v>
      </c>
      <c r="D418" s="163">
        <f t="shared" si="79"/>
        <v>1E-3</v>
      </c>
      <c r="E418" s="73" t="str">
        <f t="shared" si="80"/>
        <v>Топлоизолационни_системи_от_сандвич_панели_за_покриви</v>
      </c>
      <c r="F418" t="str">
        <f t="shared" si="81"/>
        <v>Сандвич панели</v>
      </c>
      <c r="G418" s="163">
        <f t="shared" si="82"/>
        <v>1000000</v>
      </c>
    </row>
    <row r="419" spans="2:7" x14ac:dyDescent="0.25">
      <c r="B419" s="73" t="str">
        <f t="shared" si="78"/>
        <v xml:space="preserve">Подове_към_земя_или_неотопляеми_пространства </v>
      </c>
      <c r="C419" t="str">
        <f t="shared" si="78"/>
        <v>ТИ плоча от XPS</v>
      </c>
      <c r="D419" s="163">
        <f t="shared" si="79"/>
        <v>1E-3</v>
      </c>
      <c r="E419" s="73" t="str">
        <f t="shared" si="80"/>
        <v xml:space="preserve">Подове_към_земя_или_неотопляеми_пространства </v>
      </c>
      <c r="F419" t="str">
        <f t="shared" si="81"/>
        <v>ТИ плоча от XPS</v>
      </c>
      <c r="G419" s="163">
        <f t="shared" si="82"/>
        <v>1000000</v>
      </c>
    </row>
    <row r="420" spans="2:7" x14ac:dyDescent="0.25">
      <c r="B420" s="73" t="str">
        <f t="shared" si="78"/>
        <v>Прозрачни_ограждащи_конструкции_прозорци_и_врати</v>
      </c>
      <c r="C420" t="str">
        <f t="shared" si="78"/>
        <v>С рамка от екструдиран поливинилхлорид (PVC) или от дърво</v>
      </c>
      <c r="D420" s="163">
        <f t="shared" si="79"/>
        <v>1E-3</v>
      </c>
      <c r="E420" s="73" t="str">
        <f t="shared" si="80"/>
        <v>Прозрачни_ограждащи_конструкции_прозорци_и_врати</v>
      </c>
      <c r="F420" t="str">
        <f t="shared" si="81"/>
        <v>С рамка от екструдиран поливинилхлорид (PVC) или от дърво</v>
      </c>
      <c r="G420" s="163">
        <f t="shared" si="82"/>
        <v>1000000</v>
      </c>
    </row>
    <row r="421" spans="2:7" x14ac:dyDescent="0.25">
      <c r="B421" s="73" t="str">
        <f t="shared" si="78"/>
        <v>Прозрачни_ограждащи_конструкции_прозорци_и_врати</v>
      </c>
      <c r="C421" t="str">
        <f t="shared" si="78"/>
        <v>С рамка от алуминий с прекъснат топлинен мост</v>
      </c>
      <c r="D421" s="163">
        <f t="shared" si="79"/>
        <v>1E-3</v>
      </c>
      <c r="E421" s="73" t="str">
        <f t="shared" si="80"/>
        <v>Прозрачни_ограждащи_конструкции_прозорци_и_врати</v>
      </c>
      <c r="F421" t="str">
        <f t="shared" si="81"/>
        <v>С рамка от алуминий с прекъснат топлинен мост</v>
      </c>
      <c r="G421" s="163">
        <f t="shared" si="82"/>
        <v>1000000</v>
      </c>
    </row>
    <row r="422" spans="2:7" x14ac:dyDescent="0.25">
      <c r="B422" s="73" t="str">
        <f t="shared" si="78"/>
        <v>Прозрачни_ограждащи_конструкции_прозорци_и_врати</v>
      </c>
      <c r="C422" t="str">
        <f t="shared" si="78"/>
        <v>Секционни индустриални врати/външни плътни врати</v>
      </c>
      <c r="D422" s="163">
        <f t="shared" si="79"/>
        <v>1E-3</v>
      </c>
      <c r="E422" s="73" t="str">
        <f t="shared" si="80"/>
        <v>Прозрачни_ограждащи_конструкции_прозорци_и_врати</v>
      </c>
      <c r="F422" t="str">
        <f t="shared" si="81"/>
        <v>Секционни индустриални врати/външни плътни врати</v>
      </c>
      <c r="G422" s="163">
        <f t="shared" si="82"/>
        <v>1000000</v>
      </c>
    </row>
    <row r="423" spans="2:7" x14ac:dyDescent="0.25">
      <c r="B423" s="73" t="str">
        <f>+C360</f>
        <v>Панели_Луни</v>
      </c>
      <c r="C423" t="str">
        <f>+D360</f>
        <v>1 ÷ 15.9</v>
      </c>
      <c r="D423" s="163">
        <f t="shared" si="79"/>
        <v>1</v>
      </c>
      <c r="E423" s="73" t="str">
        <f t="shared" si="80"/>
        <v>Панели_Луни</v>
      </c>
      <c r="F423" t="str">
        <f t="shared" si="81"/>
        <v>1 ÷ 15.9</v>
      </c>
      <c r="G423" s="163">
        <f t="shared" si="82"/>
        <v>15.9</v>
      </c>
    </row>
    <row r="424" spans="2:7" x14ac:dyDescent="0.25">
      <c r="B424" s="73" t="str">
        <f t="shared" si="78"/>
        <v>Панели_Луни</v>
      </c>
      <c r="C424" t="str">
        <f t="shared" si="78"/>
        <v>16 ÷ 50.9</v>
      </c>
      <c r="D424" s="163">
        <f t="shared" si="79"/>
        <v>16</v>
      </c>
      <c r="E424" s="73" t="str">
        <f t="shared" si="80"/>
        <v>Панели_Луни</v>
      </c>
      <c r="F424" t="str">
        <f t="shared" si="81"/>
        <v>16 ÷ 50.9</v>
      </c>
      <c r="G424" s="163">
        <f t="shared" si="82"/>
        <v>50.9</v>
      </c>
    </row>
    <row r="425" spans="2:7" x14ac:dyDescent="0.25">
      <c r="B425" s="73" t="str">
        <f t="shared" si="78"/>
        <v>Панели_Луни</v>
      </c>
      <c r="C425" t="str">
        <f t="shared" si="78"/>
        <v xml:space="preserve"> &gt;= 51</v>
      </c>
      <c r="D425" s="163">
        <f t="shared" si="79"/>
        <v>51</v>
      </c>
      <c r="E425" s="73" t="str">
        <f t="shared" si="80"/>
        <v>Панели_Луни</v>
      </c>
      <c r="F425" t="str">
        <f t="shared" si="81"/>
        <v xml:space="preserve"> &gt;= 51</v>
      </c>
      <c r="G425" s="163">
        <f t="shared" si="82"/>
        <v>1000000</v>
      </c>
    </row>
    <row r="426" spans="2:7" x14ac:dyDescent="0.25">
      <c r="B426" s="73" t="str">
        <f t="shared" si="78"/>
        <v>Линейни_осветители</v>
      </c>
      <c r="C426" t="str">
        <f t="shared" si="78"/>
        <v>15 ÷ 30.9</v>
      </c>
      <c r="D426" s="163">
        <f t="shared" si="79"/>
        <v>15</v>
      </c>
      <c r="E426" s="73" t="str">
        <f t="shared" si="80"/>
        <v>Линейни_осветители</v>
      </c>
      <c r="F426" t="str">
        <f t="shared" si="81"/>
        <v>15 ÷ 30.9</v>
      </c>
      <c r="G426" s="163">
        <f t="shared" si="82"/>
        <v>30.9</v>
      </c>
    </row>
    <row r="427" spans="2:7" x14ac:dyDescent="0.25">
      <c r="B427" s="73" t="str">
        <f>+C364</f>
        <v>Линейни_осветители</v>
      </c>
      <c r="C427" t="str">
        <f>+D364</f>
        <v>31 ÷ 100</v>
      </c>
      <c r="D427" s="163">
        <f t="shared" si="79"/>
        <v>31</v>
      </c>
      <c r="E427" s="73" t="str">
        <f t="shared" si="80"/>
        <v>Линейни_осветители</v>
      </c>
      <c r="F427" t="str">
        <f t="shared" si="81"/>
        <v>31 ÷ 100</v>
      </c>
      <c r="G427" s="163">
        <f t="shared" si="82"/>
        <v>100</v>
      </c>
    </row>
    <row r="428" spans="2:7" x14ac:dyDescent="0.25">
      <c r="B428" s="73" t="str">
        <f t="shared" si="78"/>
        <v>Линейни_осветители</v>
      </c>
      <c r="C428" t="str">
        <f t="shared" si="78"/>
        <v>&gt;150</v>
      </c>
      <c r="D428" s="163">
        <f t="shared" si="79"/>
        <v>150.001</v>
      </c>
      <c r="E428" s="73" t="str">
        <f t="shared" si="80"/>
        <v>Линейни_осветители</v>
      </c>
      <c r="F428" t="str">
        <f t="shared" si="81"/>
        <v>&gt;150</v>
      </c>
      <c r="G428" s="163">
        <f t="shared" si="82"/>
        <v>1000000</v>
      </c>
    </row>
    <row r="429" spans="2:7" x14ac:dyDescent="0.25">
      <c r="B429" s="73" t="str">
        <f t="shared" si="78"/>
        <v>Камбани_прожектори</v>
      </c>
      <c r="C429" t="str">
        <f t="shared" si="78"/>
        <v>51 ÷ 100.9</v>
      </c>
      <c r="D429" s="163">
        <f t="shared" si="79"/>
        <v>51</v>
      </c>
      <c r="E429" s="73" t="str">
        <f t="shared" si="80"/>
        <v>Камбани_прожектори</v>
      </c>
      <c r="F429" t="str">
        <f t="shared" si="81"/>
        <v>51 ÷ 100.9</v>
      </c>
      <c r="G429" s="163">
        <f t="shared" si="82"/>
        <v>100.9</v>
      </c>
    </row>
    <row r="430" spans="2:7" x14ac:dyDescent="0.25">
      <c r="B430" s="73" t="str">
        <f t="shared" si="78"/>
        <v>Камбани_прожектори</v>
      </c>
      <c r="C430" t="str">
        <f t="shared" si="78"/>
        <v>&gt;=101</v>
      </c>
      <c r="D430" s="163">
        <f t="shared" si="79"/>
        <v>101</v>
      </c>
      <c r="E430" s="73" t="str">
        <f t="shared" si="80"/>
        <v>Камбани_прожектори</v>
      </c>
      <c r="F430" t="str">
        <f t="shared" si="81"/>
        <v>&gt;=101</v>
      </c>
      <c r="G430" s="163">
        <f t="shared" si="82"/>
        <v>1000000</v>
      </c>
    </row>
    <row r="431" spans="2:7" x14ac:dyDescent="0.25">
      <c r="B431" s="73" t="str">
        <f t="shared" si="78"/>
        <v>ФВ_панели_с_инвертори</v>
      </c>
      <c r="C431" t="str">
        <f t="shared" si="78"/>
        <v>неприложим</v>
      </c>
      <c r="D431" s="163">
        <f t="shared" si="79"/>
        <v>1E-3</v>
      </c>
      <c r="E431" s="73" t="str">
        <f t="shared" si="80"/>
        <v>ФВ_панели_с_инвертори</v>
      </c>
      <c r="F431" t="str">
        <f t="shared" si="81"/>
        <v>неприложим</v>
      </c>
      <c r="G431" s="163">
        <f t="shared" si="82"/>
        <v>1000000</v>
      </c>
    </row>
    <row r="432" spans="2:7" x14ac:dyDescent="0.25">
      <c r="B432" s="73" t="str">
        <f t="shared" si="78"/>
        <v>Батерии_с_инвертори</v>
      </c>
      <c r="C432" t="str">
        <f t="shared" si="78"/>
        <v>неприложим</v>
      </c>
      <c r="D432" s="163">
        <f t="shared" si="79"/>
        <v>1E-3</v>
      </c>
      <c r="E432" s="73" t="str">
        <f t="shared" si="80"/>
        <v>Батерии_с_инвертори</v>
      </c>
      <c r="F432" t="str">
        <f t="shared" si="81"/>
        <v>неприложим</v>
      </c>
      <c r="G432" s="163">
        <f t="shared" si="82"/>
        <v>1000000</v>
      </c>
    </row>
    <row r="433" spans="1:7" ht="15.75" thickBot="1" x14ac:dyDescent="0.3">
      <c r="B433" s="65" t="str">
        <f t="shared" si="78"/>
        <v>ФтЕЦ</v>
      </c>
      <c r="C433" s="67" t="str">
        <f t="shared" si="78"/>
        <v>неприложим</v>
      </c>
      <c r="D433" s="164">
        <f t="shared" si="79"/>
        <v>1E-3</v>
      </c>
      <c r="E433" s="65" t="str">
        <f t="shared" si="80"/>
        <v>ФтЕЦ</v>
      </c>
      <c r="F433" s="67" t="str">
        <f t="shared" si="81"/>
        <v>неприложим</v>
      </c>
      <c r="G433" s="164">
        <f t="shared" si="82"/>
        <v>1000000</v>
      </c>
    </row>
    <row r="436" spans="1:7" x14ac:dyDescent="0.25">
      <c r="B436" s="130" t="s">
        <v>386</v>
      </c>
      <c r="C436" s="130" t="s">
        <v>387</v>
      </c>
    </row>
    <row r="437" spans="1:7" x14ac:dyDescent="0.25">
      <c r="A437" s="7">
        <v>1</v>
      </c>
      <c r="B437" s="7">
        <f t="array" ref="B437">IFERROR(INDEX($B$373:$D$433,MATCH('Заявени активи'!C7&amp;'Заявени активи'!D7,$B$373:$B$433&amp;$C$373:$C$433,0),3),"")</f>
        <v>1E-3</v>
      </c>
      <c r="C437" s="7">
        <f t="array" ref="C437">IFERROR(INDEX($E$373:$G$433,MATCH('Заявени активи'!C7&amp;'Заявени активи'!D7,$E$373:$E$433&amp;$F$373:$F$433,0),3),"")</f>
        <v>1000000</v>
      </c>
    </row>
    <row r="438" spans="1:7" x14ac:dyDescent="0.25">
      <c r="A438" s="7">
        <v>2</v>
      </c>
      <c r="B438" s="7" t="str">
        <f t="array" ref="B438">IFERROR(INDEX($B$373:$D$433,MATCH('Заявени активи'!C8&amp;'Заявени активи'!D8,$B$373:$B$433&amp;$C$373:$C$433,0),3),"")</f>
        <v/>
      </c>
      <c r="C438" s="7" t="str">
        <f t="array" ref="C438">IFERROR(INDEX($E$373:$G$433,MATCH('Заявени активи'!C8&amp;'Заявени активи'!D8,$E$373:$E$433&amp;$F$373:$F$433,0),3),"")</f>
        <v/>
      </c>
    </row>
    <row r="439" spans="1:7" x14ac:dyDescent="0.25">
      <c r="A439" s="7">
        <v>3</v>
      </c>
      <c r="B439" s="7" t="str">
        <f t="array" ref="B439">IFERROR(INDEX($B$373:$D$433,MATCH('Заявени активи'!C9&amp;'Заявени активи'!D9,$B$373:$B$433&amp;$C$373:$C$433,0),3),"")</f>
        <v/>
      </c>
      <c r="C439" s="7" t="str">
        <f t="array" ref="C439">IFERROR(INDEX($E$373:$G$433,MATCH('Заявени активи'!C9&amp;'Заявени активи'!D9,$E$373:$E$433&amp;$F$373:$F$433,0),3),"")</f>
        <v/>
      </c>
    </row>
    <row r="440" spans="1:7" x14ac:dyDescent="0.25">
      <c r="A440" s="7">
        <v>4</v>
      </c>
      <c r="B440" s="7" t="str">
        <f t="array" ref="B440">IFERROR(INDEX($B$373:$D$433,MATCH('Заявени активи'!C10&amp;'Заявени активи'!D10,$B$373:$B$433&amp;$C$373:$C$433,0),3),"")</f>
        <v/>
      </c>
      <c r="C440" s="7" t="str">
        <f t="array" ref="C440">IFERROR(INDEX($E$373:$G$433,MATCH('Заявени активи'!C10&amp;'Заявени активи'!D10,$E$373:$E$433&amp;$F$373:$F$433,0),3),"")</f>
        <v/>
      </c>
    </row>
    <row r="441" spans="1:7" x14ac:dyDescent="0.25">
      <c r="A441" s="7">
        <v>5</v>
      </c>
      <c r="B441" s="7" t="str">
        <f t="array" ref="B441">IFERROR(INDEX($B$373:$D$433,MATCH('Заявени активи'!C11&amp;'Заявени активи'!D11,$B$373:$B$433&amp;$C$373:$C$433,0),3),"")</f>
        <v/>
      </c>
      <c r="C441" s="7" t="str">
        <f t="array" ref="C441">IFERROR(INDEX($E$373:$G$433,MATCH('Заявени активи'!C11&amp;'Заявени активи'!D11,$E$373:$E$433&amp;$F$373:$F$433,0),3),"")</f>
        <v/>
      </c>
    </row>
    <row r="442" spans="1:7" x14ac:dyDescent="0.25">
      <c r="A442" s="7">
        <v>6</v>
      </c>
      <c r="B442" s="7" t="str">
        <f t="array" ref="B442">IFERROR(INDEX($B$373:$D$433,MATCH('Заявени активи'!C12&amp;'Заявени активи'!D12,$B$373:$B$433&amp;$C$373:$C$433,0),3),"")</f>
        <v/>
      </c>
      <c r="C442" s="7" t="str">
        <f t="array" ref="C442">IFERROR(INDEX($E$373:$G$433,MATCH('Заявени активи'!C12&amp;'Заявени активи'!D12,$E$373:$E$433&amp;$F$373:$F$433,0),3),"")</f>
        <v/>
      </c>
    </row>
    <row r="443" spans="1:7" x14ac:dyDescent="0.25">
      <c r="A443" s="7">
        <v>7</v>
      </c>
      <c r="B443" s="7" t="str">
        <f t="array" ref="B443">IFERROR(INDEX($B$373:$D$433,MATCH('Заявени активи'!C13&amp;'Заявени активи'!D13,$B$373:$B$433&amp;$C$373:$C$433,0),3),"")</f>
        <v/>
      </c>
      <c r="C443" s="7" t="str">
        <f t="array" ref="C443">IFERROR(INDEX($E$373:$G$433,MATCH('Заявени активи'!C13&amp;'Заявени активи'!D13,$E$373:$E$433&amp;$F$373:$F$433,0),3),"")</f>
        <v/>
      </c>
    </row>
    <row r="444" spans="1:7" x14ac:dyDescent="0.25">
      <c r="A444" s="7">
        <v>8</v>
      </c>
      <c r="B444" s="7" t="str">
        <f t="array" ref="B444">IFERROR(INDEX($B$373:$D$433,MATCH('Заявени активи'!C14&amp;'Заявени активи'!D14,$B$373:$B$433&amp;$C$373:$C$433,0),3),"")</f>
        <v/>
      </c>
      <c r="C444" s="7" t="str">
        <f t="array" ref="C444">IFERROR(INDEX($E$373:$G$433,MATCH('Заявени активи'!C14&amp;'Заявени активи'!D14,$E$373:$E$433&amp;$F$373:$F$433,0),3),"")</f>
        <v/>
      </c>
    </row>
    <row r="445" spans="1:7" x14ac:dyDescent="0.25">
      <c r="A445" s="7">
        <v>9</v>
      </c>
      <c r="B445" s="7" t="str">
        <f t="array" ref="B445">IFERROR(INDEX($B$373:$D$433,MATCH('Заявени активи'!C15&amp;'Заявени активи'!D15,$B$373:$B$433&amp;$C$373:$C$433,0),3),"")</f>
        <v/>
      </c>
      <c r="C445" s="7" t="str">
        <f t="array" ref="C445">IFERROR(INDEX($E$373:$G$433,MATCH('Заявени активи'!C15&amp;'Заявени активи'!D15,$E$373:$E$433&amp;$F$373:$F$433,0),3),"")</f>
        <v/>
      </c>
    </row>
    <row r="446" spans="1:7" x14ac:dyDescent="0.25">
      <c r="A446" s="7">
        <v>10</v>
      </c>
      <c r="B446" s="7" t="str">
        <f t="array" ref="B446">IFERROR(INDEX($B$373:$D$433,MATCH('Заявени активи'!C16&amp;'Заявени активи'!D16,$B$373:$B$433&amp;$C$373:$C$433,0),3),"")</f>
        <v/>
      </c>
      <c r="C446" s="7" t="str">
        <f t="array" ref="C446">IFERROR(INDEX($E$373:$G$433,MATCH('Заявени активи'!C16&amp;'Заявени активи'!D16,$E$373:$E$433&amp;$F$373:$F$433,0),3),"")</f>
        <v/>
      </c>
    </row>
    <row r="447" spans="1:7" x14ac:dyDescent="0.25">
      <c r="A447" s="7">
        <v>11</v>
      </c>
      <c r="B447" s="7" t="str">
        <f t="array" ref="B447">IFERROR(INDEX($B$373:$D$433,MATCH('Заявени активи'!C17&amp;'Заявени активи'!D17,$B$373:$B$433&amp;$C$373:$C$433,0),3),"")</f>
        <v/>
      </c>
      <c r="C447" s="7" t="str">
        <f t="array" ref="C447">IFERROR(INDEX($E$373:$G$433,MATCH('Заявени активи'!C17&amp;'Заявени активи'!D17,$E$373:$E$433&amp;$F$373:$F$433,0),3),"")</f>
        <v/>
      </c>
    </row>
    <row r="448" spans="1:7" x14ac:dyDescent="0.25">
      <c r="A448" s="7">
        <v>12</v>
      </c>
      <c r="B448" s="7" t="str">
        <f t="array" ref="B448">IFERROR(INDEX($B$373:$D$433,MATCH('Заявени активи'!C18&amp;'Заявени активи'!D18,$B$373:$B$433&amp;$C$373:$C$433,0),3),"")</f>
        <v/>
      </c>
      <c r="C448" s="7" t="str">
        <f t="array" ref="C448">IFERROR(INDEX($E$373:$G$433,MATCH('Заявени активи'!C18&amp;'Заявени активи'!D18,$E$373:$E$433&amp;$F$373:$F$433,0),3),"")</f>
        <v/>
      </c>
    </row>
    <row r="449" spans="1:3" x14ac:dyDescent="0.25">
      <c r="A449" s="7">
        <v>13</v>
      </c>
      <c r="B449" s="7" t="str">
        <f t="array" ref="B449">IFERROR(INDEX($B$373:$D$433,MATCH('Заявени активи'!C19&amp;'Заявени активи'!D19,$B$373:$B$433&amp;$C$373:$C$433,0),3),"")</f>
        <v/>
      </c>
      <c r="C449" s="7" t="str">
        <f t="array" ref="C449">IFERROR(INDEX($E$373:$G$433,MATCH('Заявени активи'!C19&amp;'Заявени активи'!D19,$E$373:$E$433&amp;$F$373:$F$433,0),3),"")</f>
        <v/>
      </c>
    </row>
    <row r="450" spans="1:3" x14ac:dyDescent="0.25">
      <c r="A450" s="7">
        <v>14</v>
      </c>
      <c r="B450" s="7" t="str">
        <f t="array" ref="B450">IFERROR(INDEX($B$373:$D$433,MATCH('Заявени активи'!C20&amp;'Заявени активи'!D20,$B$373:$B$433&amp;$C$373:$C$433,0),3),"")</f>
        <v/>
      </c>
      <c r="C450" s="7" t="str">
        <f t="array" ref="C450">IFERROR(INDEX($E$373:$G$433,MATCH('Заявени активи'!C20&amp;'Заявени активи'!D20,$E$373:$E$433&amp;$F$373:$F$433,0),3),"")</f>
        <v/>
      </c>
    </row>
    <row r="451" spans="1:3" x14ac:dyDescent="0.25">
      <c r="A451" s="7">
        <v>15</v>
      </c>
      <c r="B451" s="7" t="str">
        <f t="array" ref="B451">IFERROR(INDEX($B$373:$D$433,MATCH('Заявени активи'!C21&amp;'Заявени активи'!D21,$B$373:$B$433&amp;$C$373:$C$433,0),3),"")</f>
        <v/>
      </c>
      <c r="C451" s="7" t="str">
        <f t="array" ref="C451">IFERROR(INDEX($E$373:$G$433,MATCH('Заявени активи'!C21&amp;'Заявени активи'!D21,$E$373:$E$433&amp;$F$373:$F$433,0),3),"")</f>
        <v/>
      </c>
    </row>
    <row r="452" spans="1:3" x14ac:dyDescent="0.25">
      <c r="A452" s="7">
        <v>16</v>
      </c>
      <c r="B452" s="7" t="str">
        <f t="array" ref="B452">IFERROR(INDEX($B$373:$D$433,MATCH('Заявени активи'!C22&amp;'Заявени активи'!D22,$B$373:$B$433&amp;$C$373:$C$433,0),3),"")</f>
        <v/>
      </c>
      <c r="C452" s="7" t="str">
        <f t="array" ref="C452">IFERROR(INDEX($E$373:$G$433,MATCH('Заявени активи'!C22&amp;'Заявени активи'!D22,$E$373:$E$433&amp;$F$373:$F$433,0),3),"")</f>
        <v/>
      </c>
    </row>
    <row r="453" spans="1:3" x14ac:dyDescent="0.25">
      <c r="A453" s="7">
        <v>17</v>
      </c>
      <c r="B453" s="7" t="str">
        <f t="array" ref="B453">IFERROR(INDEX($B$373:$D$433,MATCH('Заявени активи'!C23&amp;'Заявени активи'!D23,$B$373:$B$433&amp;$C$373:$C$433,0),3),"")</f>
        <v/>
      </c>
      <c r="C453" s="7" t="str">
        <f t="array" ref="C453">IFERROR(INDEX($E$373:$G$433,MATCH('Заявени активи'!C23&amp;'Заявени активи'!D23,$E$373:$E$433&amp;$F$373:$F$433,0),3),"")</f>
        <v/>
      </c>
    </row>
    <row r="454" spans="1:3" x14ac:dyDescent="0.25">
      <c r="A454" s="7">
        <v>18</v>
      </c>
      <c r="B454" s="7" t="str">
        <f t="array" ref="B454">IFERROR(INDEX($B$373:$D$433,MATCH('Заявени активи'!C24&amp;'Заявени активи'!D24,$B$373:$B$433&amp;$C$373:$C$433,0),3),"")</f>
        <v/>
      </c>
      <c r="C454" s="7" t="str">
        <f t="array" ref="C454">IFERROR(INDEX($E$373:$G$433,MATCH('Заявени активи'!C24&amp;'Заявени активи'!D24,$E$373:$E$433&amp;$F$373:$F$433,0),3),"")</f>
        <v/>
      </c>
    </row>
    <row r="455" spans="1:3" x14ac:dyDescent="0.25">
      <c r="A455" s="7">
        <v>19</v>
      </c>
      <c r="B455" s="7" t="str">
        <f t="array" ref="B455">IFERROR(INDEX($B$373:$D$433,MATCH('Заявени активи'!C25&amp;'Заявени активи'!D25,$B$373:$B$433&amp;$C$373:$C$433,0),3),"")</f>
        <v/>
      </c>
      <c r="C455" s="7" t="str">
        <f t="array" ref="C455">IFERROR(INDEX($E$373:$G$433,MATCH('Заявени активи'!C25&amp;'Заявени активи'!D25,$E$373:$E$433&amp;$F$373:$F$433,0),3),"")</f>
        <v/>
      </c>
    </row>
    <row r="456" spans="1:3" x14ac:dyDescent="0.25">
      <c r="A456" s="7">
        <v>20</v>
      </c>
      <c r="B456" s="7" t="str">
        <f t="array" ref="B456">IFERROR(INDEX($B$373:$D$433,MATCH('Заявени активи'!C26&amp;'Заявени активи'!D26,$B$373:$B$433&amp;$C$373:$C$433,0),3),"")</f>
        <v/>
      </c>
      <c r="C456" s="7" t="str">
        <f t="array" ref="C456">IFERROR(INDEX($E$373:$G$433,MATCH('Заявени активи'!C26&amp;'Заявени активи'!D26,$E$373:$E$433&amp;$F$373:$F$433,0),3),"")</f>
        <v/>
      </c>
    </row>
    <row r="457" spans="1:3" x14ac:dyDescent="0.25">
      <c r="A457" s="7">
        <v>21</v>
      </c>
      <c r="B457" s="7" t="str">
        <f t="array" ref="B457">IFERROR(INDEX($B$373:$D$433,MATCH('Заявени активи'!C27&amp;'Заявени активи'!D27,$B$373:$B$433&amp;$C$373:$C$433,0),3),"")</f>
        <v/>
      </c>
      <c r="C457" s="7" t="str">
        <f t="array" ref="C457">IFERROR(INDEX($E$373:$G$433,MATCH('Заявени активи'!C27&amp;'Заявени активи'!D27,$E$373:$E$433&amp;$F$373:$F$433,0),3),"")</f>
        <v/>
      </c>
    </row>
    <row r="458" spans="1:3" x14ac:dyDescent="0.25">
      <c r="A458" s="7">
        <v>22</v>
      </c>
      <c r="B458" s="7" t="str">
        <f t="array" ref="B458">IFERROR(INDEX($B$373:$D$433,MATCH('Заявени активи'!C28&amp;'Заявени активи'!D28,$B$373:$B$433&amp;$C$373:$C$433,0),3),"")</f>
        <v/>
      </c>
      <c r="C458" s="7" t="str">
        <f t="array" ref="C458">IFERROR(INDEX($E$373:$G$433,MATCH('Заявени активи'!C28&amp;'Заявени активи'!D28,$E$373:$E$433&amp;$F$373:$F$433,0),3),"")</f>
        <v/>
      </c>
    </row>
    <row r="459" spans="1:3" x14ac:dyDescent="0.25">
      <c r="A459" s="7">
        <v>23</v>
      </c>
      <c r="B459" s="7" t="str">
        <f t="array" ref="B459">IFERROR(INDEX($B$373:$D$433,MATCH('Заявени активи'!C29&amp;'Заявени активи'!D29,$B$373:$B$433&amp;$C$373:$C$433,0),3),"")</f>
        <v/>
      </c>
      <c r="C459" s="7" t="str">
        <f t="array" ref="C459">IFERROR(INDEX($E$373:$G$433,MATCH('Заявени активи'!C29&amp;'Заявени активи'!D29,$E$373:$E$433&amp;$F$373:$F$433,0),3),"")</f>
        <v/>
      </c>
    </row>
    <row r="460" spans="1:3" x14ac:dyDescent="0.25">
      <c r="A460" s="7">
        <v>24</v>
      </c>
      <c r="B460" s="7" t="str">
        <f t="array" ref="B460">IFERROR(INDEX($B$373:$D$433,MATCH('Заявени активи'!C30&amp;'Заявени активи'!D30,$B$373:$B$433&amp;$C$373:$C$433,0),3),"")</f>
        <v/>
      </c>
      <c r="C460" s="7" t="str">
        <f t="array" ref="C460">IFERROR(INDEX($E$373:$G$433,MATCH('Заявени активи'!C30&amp;'Заявени активи'!D30,$E$373:$E$433&amp;$F$373:$F$433,0),3),"")</f>
        <v/>
      </c>
    </row>
    <row r="461" spans="1:3" x14ac:dyDescent="0.25">
      <c r="A461" s="7">
        <v>25</v>
      </c>
      <c r="B461" s="7" t="str">
        <f t="array" ref="B461">IFERROR(INDEX($B$373:$D$433,MATCH('Заявени активи'!C31&amp;'Заявени активи'!D31,$B$373:$B$433&amp;$C$373:$C$433,0),3),"")</f>
        <v/>
      </c>
      <c r="C461" s="7" t="str">
        <f t="array" ref="C461">IFERROR(INDEX($E$373:$G$433,MATCH('Заявени активи'!C31&amp;'Заявени активи'!D31,$E$373:$E$433&amp;$F$373:$F$433,0),3),"")</f>
        <v/>
      </c>
    </row>
    <row r="462" spans="1:3" x14ac:dyDescent="0.25">
      <c r="A462" s="7">
        <v>26</v>
      </c>
      <c r="B462" s="7" t="str">
        <f t="array" ref="B462">IFERROR(INDEX($B$373:$D$433,MATCH('Заявени активи'!C32&amp;'Заявени активи'!D32,$B$373:$B$433&amp;$C$373:$C$433,0),3),"")</f>
        <v/>
      </c>
      <c r="C462" s="7" t="str">
        <f t="array" ref="C462">IFERROR(INDEX($E$373:$G$433,MATCH('Заявени активи'!C32&amp;'Заявени активи'!D32,$E$373:$E$433&amp;$F$373:$F$433,0),3),"")</f>
        <v/>
      </c>
    </row>
    <row r="463" spans="1:3" x14ac:dyDescent="0.25">
      <c r="A463" s="7">
        <v>27</v>
      </c>
      <c r="B463" s="7" t="str">
        <f t="array" ref="B463">IFERROR(INDEX($B$373:$D$433,MATCH('Заявени активи'!C33&amp;'Заявени активи'!D33,$B$373:$B$433&amp;$C$373:$C$433,0),3),"")</f>
        <v/>
      </c>
      <c r="C463" s="7" t="str">
        <f t="array" ref="C463">IFERROR(INDEX($E$373:$G$433,MATCH('Заявени активи'!C33&amp;'Заявени активи'!D33,$E$373:$E$433&amp;$F$373:$F$433,0),3),"")</f>
        <v/>
      </c>
    </row>
    <row r="464" spans="1:3" x14ac:dyDescent="0.25">
      <c r="A464" s="7">
        <v>28</v>
      </c>
      <c r="B464" s="7" t="str">
        <f t="array" ref="B464">IFERROR(INDEX($B$373:$D$433,MATCH('Заявени активи'!C34&amp;'Заявени активи'!D34,$B$373:$B$433&amp;$C$373:$C$433,0),3),"")</f>
        <v/>
      </c>
      <c r="C464" s="7" t="str">
        <f t="array" ref="C464">IFERROR(INDEX($E$373:$G$433,MATCH('Заявени активи'!C34&amp;'Заявени активи'!D34,$E$373:$E$433&amp;$F$373:$F$433,0),3),"")</f>
        <v/>
      </c>
    </row>
    <row r="465" spans="1:3" x14ac:dyDescent="0.25">
      <c r="A465" s="7">
        <v>29</v>
      </c>
      <c r="B465" s="7" t="str">
        <f t="array" ref="B465">IFERROR(INDEX($B$373:$D$433,MATCH('Заявени активи'!C35&amp;'Заявени активи'!D35,$B$373:$B$433&amp;$C$373:$C$433,0),3),"")</f>
        <v/>
      </c>
      <c r="C465" s="7" t="str">
        <f t="array" ref="C465">IFERROR(INDEX($E$373:$G$433,MATCH('Заявени активи'!C35&amp;'Заявени активи'!D35,$E$373:$E$433&amp;$F$373:$F$433,0),3),"")</f>
        <v/>
      </c>
    </row>
    <row r="466" spans="1:3" x14ac:dyDescent="0.25">
      <c r="A466" s="7">
        <v>30</v>
      </c>
      <c r="B466" s="7" t="str">
        <f t="array" ref="B466">IFERROR(INDEX($B$373:$D$433,MATCH('Заявени активи'!C36&amp;'Заявени активи'!D36,$B$373:$B$433&amp;$C$373:$C$433,0),3),"")</f>
        <v/>
      </c>
      <c r="C466" s="7" t="str">
        <f t="array" ref="C466">IFERROR(INDEX($E$373:$G$433,MATCH('Заявени активи'!C36&amp;'Заявени активи'!D36,$E$373:$E$433&amp;$F$373:$F$433,0),3),"")</f>
        <v/>
      </c>
    </row>
    <row r="467" spans="1:3" x14ac:dyDescent="0.25">
      <c r="A467" s="7">
        <v>31</v>
      </c>
      <c r="B467" s="7" t="str">
        <f t="array" ref="B467">IFERROR(INDEX($B$373:$D$433,MATCH('Заявени активи'!C37&amp;'Заявени активи'!D37,$B$373:$B$433&amp;$C$373:$C$433,0),3),"")</f>
        <v/>
      </c>
      <c r="C467" s="7" t="str">
        <f t="array" ref="C467">IFERROR(INDEX($E$373:$G$433,MATCH('Заявени активи'!C37&amp;'Заявени активи'!D37,$E$373:$E$433&amp;$F$373:$F$433,0),3),"")</f>
        <v/>
      </c>
    </row>
    <row r="468" spans="1:3" x14ac:dyDescent="0.25">
      <c r="A468" s="7">
        <v>32</v>
      </c>
      <c r="B468" s="7" t="str">
        <f t="array" ref="B468">IFERROR(INDEX($B$373:$D$433,MATCH('Заявени активи'!C38&amp;'Заявени активи'!D38,$B$373:$B$433&amp;$C$373:$C$433,0),3),"")</f>
        <v/>
      </c>
      <c r="C468" s="7" t="str">
        <f t="array" ref="C468">IFERROR(INDEX($E$373:$G$433,MATCH('Заявени активи'!C38&amp;'Заявени активи'!D38,$E$373:$E$433&amp;$F$373:$F$433,0),3),"")</f>
        <v/>
      </c>
    </row>
    <row r="469" spans="1:3" x14ac:dyDescent="0.25">
      <c r="A469" s="7">
        <v>33</v>
      </c>
      <c r="B469" s="7" t="str">
        <f t="array" ref="B469">IFERROR(INDEX($B$373:$D$433,MATCH('Заявени активи'!C39&amp;'Заявени активи'!D39,$B$373:$B$433&amp;$C$373:$C$433,0),3),"")</f>
        <v/>
      </c>
      <c r="C469" s="7" t="str">
        <f t="array" ref="C469">IFERROR(INDEX($E$373:$G$433,MATCH('Заявени активи'!C39&amp;'Заявени активи'!D39,$E$373:$E$433&amp;$F$373:$F$433,0),3),"")</f>
        <v/>
      </c>
    </row>
    <row r="470" spans="1:3" x14ac:dyDescent="0.25">
      <c r="A470" s="7">
        <v>34</v>
      </c>
      <c r="B470" s="7" t="str">
        <f t="array" ref="B470">IFERROR(INDEX($B$373:$D$433,MATCH('Заявени активи'!C40&amp;'Заявени активи'!D40,$B$373:$B$433&amp;$C$373:$C$433,0),3),"")</f>
        <v/>
      </c>
      <c r="C470" s="7" t="str">
        <f t="array" ref="C470">IFERROR(INDEX($E$373:$G$433,MATCH('Заявени активи'!C40&amp;'Заявени активи'!D40,$E$373:$E$433&amp;$F$373:$F$433,0),3),"")</f>
        <v/>
      </c>
    </row>
    <row r="471" spans="1:3" x14ac:dyDescent="0.25">
      <c r="A471" s="7">
        <v>35</v>
      </c>
      <c r="B471" s="7" t="str">
        <f t="array" ref="B471">IFERROR(INDEX($B$373:$D$433,MATCH('Заявени активи'!C41&amp;'Заявени активи'!D41,$B$373:$B$433&amp;$C$373:$C$433,0),3),"")</f>
        <v/>
      </c>
      <c r="C471" s="7" t="str">
        <f t="array" ref="C471">IFERROR(INDEX($E$373:$G$433,MATCH('Заявени активи'!C41&amp;'Заявени активи'!D41,$E$373:$E$433&amp;$F$373:$F$433,0),3),"")</f>
        <v/>
      </c>
    </row>
    <row r="472" spans="1:3" x14ac:dyDescent="0.25">
      <c r="A472" s="7">
        <v>36</v>
      </c>
      <c r="B472" s="7" t="str">
        <f t="array" ref="B472">IFERROR(INDEX($B$373:$D$433,MATCH('Заявени активи'!C42&amp;'Заявени активи'!D42,$B$373:$B$433&amp;$C$373:$C$433,0),3),"")</f>
        <v/>
      </c>
      <c r="C472" s="7" t="str">
        <f t="array" ref="C472">IFERROR(INDEX($E$373:$G$433,MATCH('Заявени активи'!C42&amp;'Заявени активи'!D42,$E$373:$E$433&amp;$F$373:$F$433,0),3),"")</f>
        <v/>
      </c>
    </row>
    <row r="473" spans="1:3" x14ac:dyDescent="0.25">
      <c r="A473" s="7">
        <v>37</v>
      </c>
      <c r="B473" s="7" t="str">
        <f t="array" ref="B473">IFERROR(INDEX($B$373:$D$433,MATCH('Заявени активи'!C43&amp;'Заявени активи'!D43,$B$373:$B$433&amp;$C$373:$C$433,0),3),"")</f>
        <v/>
      </c>
      <c r="C473" s="7" t="str">
        <f t="array" ref="C473">IFERROR(INDEX($E$373:$G$433,MATCH('Заявени активи'!C43&amp;'Заявени активи'!D43,$E$373:$E$433&amp;$F$373:$F$433,0),3),"")</f>
        <v/>
      </c>
    </row>
    <row r="474" spans="1:3" x14ac:dyDescent="0.25">
      <c r="A474" s="7">
        <v>38</v>
      </c>
      <c r="B474" s="7" t="str">
        <f t="array" ref="B474">IFERROR(INDEX($B$373:$D$433,MATCH('Заявени активи'!C44&amp;'Заявени активи'!D44,$B$373:$B$433&amp;$C$373:$C$433,0),3),"")</f>
        <v/>
      </c>
      <c r="C474" s="7" t="str">
        <f t="array" ref="C474">IFERROR(INDEX($E$373:$G$433,MATCH('Заявени активи'!C44&amp;'Заявени активи'!D44,$E$373:$E$433&amp;$F$373:$F$433,0),3),"")</f>
        <v/>
      </c>
    </row>
    <row r="475" spans="1:3" x14ac:dyDescent="0.25">
      <c r="A475" s="7">
        <v>39</v>
      </c>
      <c r="B475" s="7" t="str">
        <f t="array" ref="B475">IFERROR(INDEX($B$373:$D$433,MATCH('Заявени активи'!C45&amp;'Заявени активи'!D45,$B$373:$B$433&amp;$C$373:$C$433,0),3),"")</f>
        <v/>
      </c>
      <c r="C475" s="7" t="str">
        <f t="array" ref="C475">IFERROR(INDEX($E$373:$G$433,MATCH('Заявени активи'!C45&amp;'Заявени активи'!D45,$E$373:$E$433&amp;$F$373:$F$433,0),3),"")</f>
        <v/>
      </c>
    </row>
    <row r="476" spans="1:3" x14ac:dyDescent="0.25">
      <c r="A476" s="7">
        <v>40</v>
      </c>
      <c r="B476" s="7" t="str">
        <f t="array" ref="B476">IFERROR(INDEX($B$373:$D$433,MATCH('Заявени активи'!C46&amp;'Заявени активи'!D46,$B$373:$B$433&amp;$C$373:$C$433,0),3),"")</f>
        <v/>
      </c>
      <c r="C476" s="7" t="str">
        <f t="array" ref="C476">IFERROR(INDEX($E$373:$G$433,MATCH('Заявени активи'!C46&amp;'Заявени активи'!D46,$E$373:$E$433&amp;$F$373:$F$433,0),3),"")</f>
        <v/>
      </c>
    </row>
  </sheetData>
  <sheetProtection password="F115" sheet="1" objects="1" scenarios="1"/>
  <mergeCells count="10">
    <mergeCell ref="Q2:R2"/>
    <mergeCell ref="S20:U20"/>
    <mergeCell ref="V38:X38"/>
    <mergeCell ref="AI41:AK41"/>
    <mergeCell ref="F113:G113"/>
    <mergeCell ref="C306:L306"/>
    <mergeCell ref="G308:H308"/>
    <mergeCell ref="I310:K311"/>
    <mergeCell ref="D176:E176"/>
    <mergeCell ref="S22:T22"/>
  </mergeCells>
  <conditionalFormatting sqref="F310:F370">
    <cfRule type="cellIs" dxfId="1" priority="3" operator="equal">
      <formula>FALSE</formula>
    </cfRule>
  </conditionalFormatting>
  <conditionalFormatting sqref="G114:G174">
    <cfRule type="cellIs" dxfId="0" priority="1" operator="equal">
      <formula>FALSE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B18"/>
  <sheetViews>
    <sheetView workbookViewId="0">
      <selection activeCell="B28" sqref="B28"/>
    </sheetView>
  </sheetViews>
  <sheetFormatPr defaultColWidth="8.85546875" defaultRowHeight="15" x14ac:dyDescent="0.25"/>
  <cols>
    <col min="1" max="1" width="1" customWidth="1"/>
    <col min="2" max="2" width="204.28515625" customWidth="1"/>
    <col min="3" max="3" width="10.28515625" customWidth="1"/>
  </cols>
  <sheetData>
    <row r="2" spans="2:2" ht="25.5" x14ac:dyDescent="0.25">
      <c r="B2" s="40" t="s">
        <v>276</v>
      </c>
    </row>
    <row r="3" spans="2:2" ht="21" x14ac:dyDescent="0.25">
      <c r="B3" s="199" t="s">
        <v>290</v>
      </c>
    </row>
    <row r="4" spans="2:2" ht="21" x14ac:dyDescent="0.25">
      <c r="B4" s="199" t="s">
        <v>291</v>
      </c>
    </row>
    <row r="5" spans="2:2" ht="21" x14ac:dyDescent="0.25">
      <c r="B5" s="199" t="s">
        <v>292</v>
      </c>
    </row>
    <row r="6" spans="2:2" ht="21" x14ac:dyDescent="0.25">
      <c r="B6" s="199" t="s">
        <v>293</v>
      </c>
    </row>
    <row r="7" spans="2:2" ht="21" x14ac:dyDescent="0.25">
      <c r="B7" s="199" t="s">
        <v>294</v>
      </c>
    </row>
    <row r="8" spans="2:2" ht="21" x14ac:dyDescent="0.25">
      <c r="B8" s="199" t="s">
        <v>295</v>
      </c>
    </row>
    <row r="9" spans="2:2" ht="21" x14ac:dyDescent="0.25">
      <c r="B9" s="199" t="s">
        <v>296</v>
      </c>
    </row>
    <row r="10" spans="2:2" ht="21" x14ac:dyDescent="0.25">
      <c r="B10" s="199" t="s">
        <v>297</v>
      </c>
    </row>
    <row r="11" spans="2:2" ht="21" x14ac:dyDescent="0.25">
      <c r="B11" s="199" t="s">
        <v>298</v>
      </c>
    </row>
    <row r="12" spans="2:2" ht="21" x14ac:dyDescent="0.25">
      <c r="B12" s="199" t="s">
        <v>299</v>
      </c>
    </row>
    <row r="13" spans="2:2" ht="21" x14ac:dyDescent="0.25">
      <c r="B13" s="199" t="s">
        <v>300</v>
      </c>
    </row>
    <row r="14" spans="2:2" ht="21" x14ac:dyDescent="0.25">
      <c r="B14" s="199" t="s">
        <v>301</v>
      </c>
    </row>
    <row r="15" spans="2:2" ht="21" x14ac:dyDescent="0.25">
      <c r="B15" s="199" t="s">
        <v>302</v>
      </c>
    </row>
    <row r="16" spans="2:2" ht="21" x14ac:dyDescent="0.25">
      <c r="B16" s="199" t="s">
        <v>303</v>
      </c>
    </row>
    <row r="17" spans="2:2" ht="21" x14ac:dyDescent="0.25">
      <c r="B17" s="199" t="s">
        <v>304</v>
      </c>
    </row>
    <row r="18" spans="2:2" ht="42" x14ac:dyDescent="0.25">
      <c r="B18" s="199" t="s">
        <v>305</v>
      </c>
    </row>
  </sheetData>
  <sheetProtection password="F115" sheet="1" objects="1" scenarios="1"/>
  <hyperlinks>
    <hyperlink ref="B3" location="'1.Котли на биомаса'!A1" display="1.            Котли на биомаса"/>
    <hyperlink ref="B4" location="'2.Термопомпи'!A1" display="2.            Термопомпи"/>
    <hyperlink ref="B5" location="'3.Слънчеви системи за БГВ'!A1" display="3.            Слънчевите системи за топла вода и битово горещо водоснабдяване"/>
    <hyperlink ref="B6" location="'4.С-ми за оползотв топлина-студ'!A1" display="4.            Системи за оползотворяване на отпадна топлина/студ, генерирана при производството на сгъстен въздух или студопроизводство"/>
    <hyperlink ref="B7" location="'5.Рекуператори'!A1" display="5.            Рекуперативни блокове за отопление, вентилация и охлаждане"/>
    <hyperlink ref="B8" location="'6.Чилъри'!A1" display="6.            Чилъри"/>
    <hyperlink ref="B9" location="'7.Климатични камери'!A1" display="7.            Климатични камери с високо ефективна регенерация или рекуперация на топлина/студ/влага"/>
    <hyperlink ref="B10" location="'8.EE oхладители на въздух'!A1" display="8.            Енергийно-ефективни охладители на въздух"/>
    <hyperlink ref="B11" location="'9.Компресори'!A1" display="9.            Компресори за сгъстен въздух, вкл. резервоари за сгъстен въздух"/>
    <hyperlink ref="B12" location="'10.ЦУ на с-ми за сгъстен въздух'!A1" display="10.          Централизирано управление на системи за сгъстен въздух"/>
    <hyperlink ref="B13" location="'11.Изсушители на сг. въздух'!A1" display="11.          Изсушители на сгъстен въздух"/>
    <hyperlink ref="B14" location="'12.ЕЕ изолационни с-ми в сгради'!A1" display="12.          Енергийно-ефективни изолационни системи в сгради"/>
    <hyperlink ref="B15" location="'13.Енергоспестяващи осветители'!A1" display="13.          Енергоспестяващи осветители"/>
    <hyperlink ref="B16" location="'14.ФВ панели с инвертор_и'!A1" display="14.          Фотоволтаични панели в комбинация с инвертор/и"/>
    <hyperlink ref="B17" location="'15. Батерии с инвертор_и'!A1" display="15.          Локални съоръжения за съхранение на енергия (батерии) в комбинация с инвертор/и"/>
    <hyperlink ref="B18" location="'16.ФтЕЦ'!A1" display="'16.ФтЕЦ'!A1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C00000"/>
  </sheetPr>
  <dimension ref="A1:BG323"/>
  <sheetViews>
    <sheetView topLeftCell="DE1" zoomScale="85" zoomScaleNormal="85" workbookViewId="0">
      <selection activeCell="ED43" sqref="ED43"/>
    </sheetView>
  </sheetViews>
  <sheetFormatPr defaultColWidth="8.85546875" defaultRowHeight="15" x14ac:dyDescent="0.25"/>
  <cols>
    <col min="1" max="1" width="0" hidden="1" customWidth="1"/>
    <col min="2" max="2" width="15.42578125" style="177" hidden="1" customWidth="1"/>
    <col min="3" max="3" width="3" style="177" hidden="1" customWidth="1"/>
    <col min="4" max="4" width="12.42578125" hidden="1" customWidth="1"/>
    <col min="5" max="5" width="3" hidden="1" customWidth="1"/>
    <col min="6" max="6" width="15.28515625" hidden="1" customWidth="1"/>
    <col min="7" max="7" width="3" hidden="1" customWidth="1"/>
    <col min="8" max="8" width="14.28515625" hidden="1" customWidth="1"/>
    <col min="9" max="9" width="3" hidden="1" customWidth="1"/>
    <col min="10" max="10" width="16.85546875" hidden="1" customWidth="1"/>
    <col min="11" max="11" width="3" hidden="1" customWidth="1"/>
    <col min="12" max="12" width="12.7109375" hidden="1" customWidth="1"/>
    <col min="13" max="13" width="3" hidden="1" customWidth="1"/>
    <col min="14" max="14" width="13.28515625" hidden="1" customWidth="1"/>
    <col min="15" max="15" width="2" hidden="1" customWidth="1"/>
    <col min="16" max="16" width="9.85546875" hidden="1" customWidth="1"/>
    <col min="17" max="17" width="2" hidden="1" customWidth="1"/>
    <col min="18" max="18" width="16.140625" hidden="1" customWidth="1"/>
    <col min="19" max="19" width="2" hidden="1" customWidth="1"/>
    <col min="20" max="20" width="12.42578125" hidden="1" customWidth="1"/>
    <col min="21" max="21" width="2" hidden="1" customWidth="1"/>
    <col min="22" max="22" width="14.42578125" hidden="1" customWidth="1"/>
    <col min="23" max="23" width="2" hidden="1" customWidth="1"/>
    <col min="24" max="24" width="9.85546875" hidden="1" customWidth="1"/>
    <col min="25" max="25" width="3" hidden="1" customWidth="1"/>
    <col min="26" max="26" width="17" hidden="1" customWidth="1"/>
    <col min="27" max="27" width="3" hidden="1" customWidth="1"/>
    <col min="28" max="28" width="12.7109375" hidden="1" customWidth="1"/>
    <col min="29" max="29" width="2" hidden="1" customWidth="1"/>
    <col min="30" max="30" width="10.7109375" hidden="1" customWidth="1"/>
    <col min="31" max="31" width="3" hidden="1" customWidth="1"/>
    <col min="32" max="32" width="19.140625" hidden="1" customWidth="1"/>
    <col min="33" max="33" width="3" hidden="1" customWidth="1"/>
    <col min="34" max="34" width="14.28515625" hidden="1" customWidth="1"/>
    <col min="35" max="35" width="2" hidden="1" customWidth="1"/>
    <col min="36" max="36" width="11.42578125" hidden="1" customWidth="1"/>
    <col min="37" max="37" width="2" hidden="1" customWidth="1"/>
    <col min="38" max="38" width="11.7109375" hidden="1" customWidth="1"/>
    <col min="39" max="39" width="2" hidden="1" customWidth="1"/>
    <col min="40" max="40" width="11.140625" hidden="1" customWidth="1"/>
    <col min="41" max="41" width="2" hidden="1" customWidth="1"/>
    <col min="42" max="42" width="11.85546875" hidden="1" customWidth="1"/>
    <col min="43" max="43" width="3" hidden="1" customWidth="1"/>
    <col min="44" max="44" width="10.28515625" hidden="1" customWidth="1"/>
    <col min="45" max="45" width="3" hidden="1" customWidth="1"/>
    <col min="46" max="46" width="14" hidden="1" customWidth="1"/>
    <col min="47" max="47" width="2" hidden="1" customWidth="1"/>
    <col min="48" max="48" width="15.28515625" hidden="1" customWidth="1"/>
    <col min="49" max="49" width="3" hidden="1" customWidth="1"/>
    <col min="50" max="50" width="16.42578125" hidden="1" customWidth="1"/>
    <col min="51" max="51" width="2" hidden="1" customWidth="1"/>
    <col min="52" max="52" width="11.140625" hidden="1" customWidth="1"/>
    <col min="53" max="53" width="3" hidden="1" customWidth="1"/>
    <col min="54" max="54" width="16.7109375" hidden="1" customWidth="1"/>
    <col min="55" max="55" width="3" hidden="1" customWidth="1"/>
    <col min="56" max="56" width="15.85546875" hidden="1" customWidth="1"/>
    <col min="57" max="57" width="2" hidden="1" customWidth="1"/>
    <col min="58" max="58" width="9.85546875" hidden="1" customWidth="1"/>
    <col min="59" max="66" width="0" hidden="1" customWidth="1"/>
  </cols>
  <sheetData>
    <row r="1" spans="1:58" x14ac:dyDescent="0.25">
      <c r="D1" s="178" t="s">
        <v>405</v>
      </c>
      <c r="E1" s="178"/>
      <c r="F1" s="178" t="s">
        <v>406</v>
      </c>
      <c r="G1" s="178"/>
      <c r="H1" s="178" t="s">
        <v>407</v>
      </c>
      <c r="I1" s="178"/>
      <c r="J1" s="178" t="s">
        <v>408</v>
      </c>
      <c r="K1" s="178"/>
      <c r="L1" s="178" t="s">
        <v>409</v>
      </c>
      <c r="M1" s="178"/>
      <c r="N1" s="178" t="s">
        <v>410</v>
      </c>
      <c r="O1" s="178"/>
      <c r="P1" s="178" t="s">
        <v>411</v>
      </c>
      <c r="Q1" s="178"/>
      <c r="R1" s="178" t="s">
        <v>412</v>
      </c>
      <c r="S1" s="178"/>
      <c r="T1" s="178" t="s">
        <v>413</v>
      </c>
      <c r="U1" s="178"/>
      <c r="V1" s="178" t="s">
        <v>414</v>
      </c>
      <c r="W1" s="178"/>
      <c r="X1" s="178" t="s">
        <v>415</v>
      </c>
      <c r="Y1" s="178"/>
      <c r="Z1" s="178" t="s">
        <v>416</v>
      </c>
      <c r="AA1" s="178"/>
      <c r="AB1" s="178" t="s">
        <v>417</v>
      </c>
      <c r="AC1" s="178"/>
      <c r="AD1" s="178" t="s">
        <v>418</v>
      </c>
      <c r="AE1" s="178"/>
      <c r="AF1" s="178" t="s">
        <v>419</v>
      </c>
      <c r="AG1" s="178"/>
      <c r="AH1" s="178" t="s">
        <v>420</v>
      </c>
      <c r="AI1" s="178"/>
      <c r="AJ1" s="178" t="s">
        <v>421</v>
      </c>
      <c r="AK1" s="178"/>
      <c r="AL1" s="178" t="s">
        <v>422</v>
      </c>
      <c r="AM1" s="178"/>
      <c r="AN1" s="178" t="s">
        <v>423</v>
      </c>
      <c r="AO1" s="178"/>
      <c r="AP1" s="178" t="s">
        <v>424</v>
      </c>
      <c r="AQ1" s="178"/>
      <c r="AR1" s="178" t="s">
        <v>425</v>
      </c>
      <c r="AS1" s="178"/>
      <c r="AT1" s="178" t="s">
        <v>426</v>
      </c>
      <c r="AU1" s="178"/>
      <c r="AV1" s="178" t="s">
        <v>427</v>
      </c>
      <c r="AW1" s="178"/>
      <c r="AX1" s="178" t="s">
        <v>428</v>
      </c>
      <c r="AY1" s="178"/>
      <c r="AZ1" s="178" t="s">
        <v>429</v>
      </c>
      <c r="BA1" s="178"/>
      <c r="BB1" s="178" t="s">
        <v>430</v>
      </c>
      <c r="BC1" s="178"/>
      <c r="BD1" s="178" t="s">
        <v>431</v>
      </c>
      <c r="BE1" s="178"/>
      <c r="BF1" s="178" t="s">
        <v>432</v>
      </c>
    </row>
    <row r="2" spans="1:58" s="181" customFormat="1" x14ac:dyDescent="0.25">
      <c r="A2" s="179" t="s">
        <v>433</v>
      </c>
      <c r="B2" s="180" t="s">
        <v>434</v>
      </c>
      <c r="C2" s="180"/>
      <c r="D2" s="181" t="s">
        <v>435</v>
      </c>
      <c r="F2" s="181" t="s">
        <v>436</v>
      </c>
      <c r="H2" s="181" t="s">
        <v>437</v>
      </c>
      <c r="J2" s="181" t="s">
        <v>438</v>
      </c>
      <c r="L2" s="181" t="s">
        <v>439</v>
      </c>
      <c r="N2" s="181" t="s">
        <v>440</v>
      </c>
      <c r="P2" s="181" t="s">
        <v>403</v>
      </c>
      <c r="R2" s="181" t="s">
        <v>441</v>
      </c>
      <c r="T2" s="181" t="s">
        <v>442</v>
      </c>
      <c r="V2" s="181" t="s">
        <v>443</v>
      </c>
      <c r="X2" s="181" t="s">
        <v>444</v>
      </c>
      <c r="Z2" s="181" t="s">
        <v>445</v>
      </c>
      <c r="AB2" s="181" t="s">
        <v>446</v>
      </c>
      <c r="AD2" s="181" t="s">
        <v>447</v>
      </c>
      <c r="AF2" s="181" t="s">
        <v>448</v>
      </c>
      <c r="AH2" s="181" t="s">
        <v>449</v>
      </c>
      <c r="AJ2" s="181" t="s">
        <v>450</v>
      </c>
      <c r="AL2" s="181" t="s">
        <v>451</v>
      </c>
      <c r="AN2" s="181" t="s">
        <v>452</v>
      </c>
      <c r="AP2" s="181" t="s">
        <v>453</v>
      </c>
      <c r="AR2" s="181" t="s">
        <v>454</v>
      </c>
      <c r="AT2" s="181" t="s">
        <v>455</v>
      </c>
      <c r="AV2" s="181" t="s">
        <v>456</v>
      </c>
      <c r="AX2" s="181" t="s">
        <v>457</v>
      </c>
      <c r="AZ2" s="181" t="s">
        <v>458</v>
      </c>
      <c r="BB2" s="181" t="s">
        <v>459</v>
      </c>
      <c r="BD2" s="181" t="s">
        <v>460</v>
      </c>
      <c r="BF2" s="181" t="s">
        <v>461</v>
      </c>
    </row>
    <row r="3" spans="1:58" x14ac:dyDescent="0.25">
      <c r="A3" s="178" t="s">
        <v>405</v>
      </c>
      <c r="B3" s="177" t="s">
        <v>435</v>
      </c>
      <c r="C3" s="177">
        <v>1</v>
      </c>
      <c r="D3" s="182" t="s">
        <v>462</v>
      </c>
      <c r="E3" s="177">
        <v>1</v>
      </c>
      <c r="F3" t="s">
        <v>463</v>
      </c>
      <c r="G3" s="177">
        <v>1</v>
      </c>
      <c r="H3" s="182" t="s">
        <v>464</v>
      </c>
      <c r="I3" s="177">
        <v>1</v>
      </c>
      <c r="J3" t="s">
        <v>465</v>
      </c>
      <c r="K3" s="177">
        <v>1</v>
      </c>
      <c r="L3" s="182" t="s">
        <v>466</v>
      </c>
      <c r="M3" s="177">
        <v>1</v>
      </c>
      <c r="N3" t="s">
        <v>467</v>
      </c>
      <c r="O3" s="177">
        <v>1</v>
      </c>
      <c r="P3" s="182" t="s">
        <v>403</v>
      </c>
      <c r="Q3" s="177">
        <v>1</v>
      </c>
      <c r="R3" t="s">
        <v>468</v>
      </c>
      <c r="S3" s="177">
        <v>1</v>
      </c>
      <c r="T3" s="182" t="s">
        <v>469</v>
      </c>
      <c r="U3" s="177">
        <v>1</v>
      </c>
      <c r="V3" t="s">
        <v>470</v>
      </c>
      <c r="W3" s="177">
        <v>1</v>
      </c>
      <c r="X3" s="182" t="s">
        <v>471</v>
      </c>
      <c r="Y3" s="177">
        <v>1</v>
      </c>
      <c r="Z3" t="s">
        <v>472</v>
      </c>
      <c r="AA3" s="177">
        <v>1</v>
      </c>
      <c r="AB3" s="182" t="s">
        <v>473</v>
      </c>
      <c r="AC3" s="177">
        <v>1</v>
      </c>
      <c r="AD3" t="s">
        <v>474</v>
      </c>
      <c r="AE3" s="177">
        <v>1</v>
      </c>
      <c r="AF3" s="182" t="s">
        <v>475</v>
      </c>
      <c r="AG3" s="177">
        <v>1</v>
      </c>
      <c r="AH3" t="s">
        <v>476</v>
      </c>
      <c r="AI3" s="177">
        <v>1</v>
      </c>
      <c r="AJ3" s="182" t="s">
        <v>477</v>
      </c>
      <c r="AK3" s="177">
        <v>1</v>
      </c>
      <c r="AL3" t="s">
        <v>478</v>
      </c>
      <c r="AM3" s="177">
        <v>1</v>
      </c>
      <c r="AN3" s="182" t="s">
        <v>479</v>
      </c>
      <c r="AO3" s="177">
        <v>1</v>
      </c>
      <c r="AP3" t="s">
        <v>480</v>
      </c>
      <c r="AQ3" s="177">
        <v>1</v>
      </c>
      <c r="AR3" s="182" t="s">
        <v>481</v>
      </c>
      <c r="AS3" s="177">
        <v>1</v>
      </c>
      <c r="AT3" t="s">
        <v>482</v>
      </c>
      <c r="AU3" s="177">
        <v>1</v>
      </c>
      <c r="AV3" s="182" t="s">
        <v>483</v>
      </c>
      <c r="AW3" s="177">
        <v>1</v>
      </c>
      <c r="AX3" t="s">
        <v>484</v>
      </c>
      <c r="AY3" s="177">
        <v>1</v>
      </c>
      <c r="AZ3" s="182" t="s">
        <v>485</v>
      </c>
      <c r="BA3" s="177">
        <v>1</v>
      </c>
      <c r="BB3" t="s">
        <v>486</v>
      </c>
      <c r="BC3" s="177">
        <v>1</v>
      </c>
      <c r="BD3" s="182" t="s">
        <v>487</v>
      </c>
      <c r="BE3" s="177">
        <v>1</v>
      </c>
      <c r="BF3" t="s">
        <v>488</v>
      </c>
    </row>
    <row r="4" spans="1:58" x14ac:dyDescent="0.25">
      <c r="A4" s="178" t="s">
        <v>406</v>
      </c>
      <c r="B4" s="177" t="s">
        <v>436</v>
      </c>
      <c r="C4" s="177">
        <v>2</v>
      </c>
      <c r="D4" s="182" t="s">
        <v>489</v>
      </c>
      <c r="E4" s="177">
        <v>2</v>
      </c>
      <c r="F4" t="s">
        <v>436</v>
      </c>
      <c r="G4" s="177">
        <v>2</v>
      </c>
      <c r="H4" s="182" t="s">
        <v>490</v>
      </c>
      <c r="I4" s="177">
        <v>2</v>
      </c>
      <c r="J4" t="s">
        <v>491</v>
      </c>
      <c r="K4" s="177">
        <v>2</v>
      </c>
      <c r="L4" s="182" t="s">
        <v>492</v>
      </c>
      <c r="M4" s="177">
        <v>2</v>
      </c>
      <c r="N4" t="s">
        <v>493</v>
      </c>
      <c r="O4" s="177">
        <v>2</v>
      </c>
      <c r="P4" s="182" t="s">
        <v>494</v>
      </c>
      <c r="Q4" s="177">
        <v>2</v>
      </c>
      <c r="R4" t="s">
        <v>495</v>
      </c>
      <c r="S4" s="177">
        <v>2</v>
      </c>
      <c r="T4" s="182" t="s">
        <v>496</v>
      </c>
      <c r="U4" s="177">
        <v>2</v>
      </c>
      <c r="V4" t="s">
        <v>497</v>
      </c>
      <c r="W4" s="177">
        <v>2</v>
      </c>
      <c r="X4" s="182" t="s">
        <v>498</v>
      </c>
      <c r="Y4" s="177">
        <v>2</v>
      </c>
      <c r="Z4" t="s">
        <v>499</v>
      </c>
      <c r="AA4" s="177">
        <v>2</v>
      </c>
      <c r="AB4" s="182" t="s">
        <v>500</v>
      </c>
      <c r="AC4" s="177">
        <v>2</v>
      </c>
      <c r="AD4" t="s">
        <v>501</v>
      </c>
      <c r="AE4" s="177">
        <v>2</v>
      </c>
      <c r="AF4" s="182" t="s">
        <v>502</v>
      </c>
      <c r="AG4" s="177">
        <v>2</v>
      </c>
      <c r="AH4" t="s">
        <v>503</v>
      </c>
      <c r="AI4" s="177">
        <v>2</v>
      </c>
      <c r="AJ4" s="182" t="s">
        <v>504</v>
      </c>
      <c r="AK4" s="177">
        <v>2</v>
      </c>
      <c r="AL4" t="s">
        <v>505</v>
      </c>
      <c r="AM4" s="177">
        <v>2</v>
      </c>
      <c r="AN4" s="182" t="s">
        <v>506</v>
      </c>
      <c r="AO4" s="177">
        <v>2</v>
      </c>
      <c r="AP4" t="s">
        <v>507</v>
      </c>
      <c r="AQ4" s="177">
        <v>2</v>
      </c>
      <c r="AR4" s="182" t="s">
        <v>508</v>
      </c>
      <c r="AS4" s="177">
        <v>2</v>
      </c>
      <c r="AT4" t="s">
        <v>509</v>
      </c>
      <c r="AV4" t="s">
        <v>383</v>
      </c>
      <c r="AW4" s="177">
        <v>2</v>
      </c>
      <c r="AX4" t="s">
        <v>510</v>
      </c>
      <c r="AY4" s="177">
        <v>2</v>
      </c>
      <c r="AZ4" s="182" t="s">
        <v>511</v>
      </c>
      <c r="BA4" s="177">
        <v>2</v>
      </c>
      <c r="BB4" t="s">
        <v>512</v>
      </c>
      <c r="BC4" s="177">
        <v>2</v>
      </c>
      <c r="BD4" s="182" t="s">
        <v>513</v>
      </c>
      <c r="BE4" s="177">
        <v>2</v>
      </c>
      <c r="BF4" t="s">
        <v>514</v>
      </c>
    </row>
    <row r="5" spans="1:58" x14ac:dyDescent="0.25">
      <c r="A5" s="178" t="s">
        <v>407</v>
      </c>
      <c r="B5" s="177" t="s">
        <v>437</v>
      </c>
      <c r="C5" s="177">
        <v>3</v>
      </c>
      <c r="D5" s="182" t="s">
        <v>435</v>
      </c>
      <c r="E5" s="177">
        <v>3</v>
      </c>
      <c r="F5" t="s">
        <v>515</v>
      </c>
      <c r="G5" s="177">
        <v>3</v>
      </c>
      <c r="H5" s="182" t="s">
        <v>516</v>
      </c>
      <c r="I5" s="177">
        <v>3</v>
      </c>
      <c r="J5" t="s">
        <v>517</v>
      </c>
      <c r="K5" s="177">
        <v>3</v>
      </c>
      <c r="L5" s="182" t="s">
        <v>518</v>
      </c>
      <c r="M5" s="177">
        <v>3</v>
      </c>
      <c r="N5" t="s">
        <v>440</v>
      </c>
      <c r="O5" s="177">
        <v>3</v>
      </c>
      <c r="P5" s="182" t="s">
        <v>519</v>
      </c>
      <c r="Q5" s="177">
        <v>3</v>
      </c>
      <c r="R5" t="s">
        <v>441</v>
      </c>
      <c r="S5" s="177">
        <v>3</v>
      </c>
      <c r="T5" s="182" t="s">
        <v>520</v>
      </c>
      <c r="U5" s="177">
        <v>3</v>
      </c>
      <c r="V5" t="s">
        <v>521</v>
      </c>
      <c r="W5" s="177">
        <v>3</v>
      </c>
      <c r="X5" s="182" t="s">
        <v>444</v>
      </c>
      <c r="Y5" s="177">
        <v>3</v>
      </c>
      <c r="Z5" t="s">
        <v>522</v>
      </c>
      <c r="AA5" s="177">
        <v>3</v>
      </c>
      <c r="AB5" s="182" t="s">
        <v>523</v>
      </c>
      <c r="AC5" s="177">
        <v>3</v>
      </c>
      <c r="AD5" t="s">
        <v>524</v>
      </c>
      <c r="AE5" s="177">
        <v>3</v>
      </c>
      <c r="AF5" s="182" t="s">
        <v>525</v>
      </c>
      <c r="AG5" s="177">
        <v>3</v>
      </c>
      <c r="AH5" t="s">
        <v>526</v>
      </c>
      <c r="AI5" s="177">
        <v>3</v>
      </c>
      <c r="AJ5" s="182" t="s">
        <v>527</v>
      </c>
      <c r="AK5" s="177">
        <v>3</v>
      </c>
      <c r="AL5" t="s">
        <v>528</v>
      </c>
      <c r="AM5" s="177">
        <v>3</v>
      </c>
      <c r="AN5" s="182" t="s">
        <v>529</v>
      </c>
      <c r="AO5" s="177">
        <v>3</v>
      </c>
      <c r="AP5" t="s">
        <v>453</v>
      </c>
      <c r="AQ5" s="177">
        <v>3</v>
      </c>
      <c r="AR5" s="182" t="s">
        <v>530</v>
      </c>
      <c r="AS5" s="177">
        <v>3</v>
      </c>
      <c r="AT5" t="s">
        <v>531</v>
      </c>
      <c r="AV5" t="s">
        <v>383</v>
      </c>
      <c r="AW5" s="177">
        <v>3</v>
      </c>
      <c r="AX5" t="s">
        <v>532</v>
      </c>
      <c r="AY5" s="177">
        <v>3</v>
      </c>
      <c r="AZ5" s="182" t="s">
        <v>533</v>
      </c>
      <c r="BA5" s="177">
        <v>3</v>
      </c>
      <c r="BB5" t="s">
        <v>534</v>
      </c>
      <c r="BC5" s="177">
        <v>3</v>
      </c>
      <c r="BD5" s="182" t="s">
        <v>535</v>
      </c>
      <c r="BE5" s="177">
        <v>3</v>
      </c>
      <c r="BF5" t="s">
        <v>536</v>
      </c>
    </row>
    <row r="6" spans="1:58" x14ac:dyDescent="0.25">
      <c r="A6" s="178" t="s">
        <v>408</v>
      </c>
      <c r="B6" s="177" t="s">
        <v>438</v>
      </c>
      <c r="C6" s="177">
        <v>4</v>
      </c>
      <c r="D6" s="182" t="s">
        <v>537</v>
      </c>
      <c r="E6" s="177">
        <v>4</v>
      </c>
      <c r="F6" t="s">
        <v>538</v>
      </c>
      <c r="G6" s="177">
        <v>4</v>
      </c>
      <c r="H6" s="182" t="s">
        <v>505</v>
      </c>
      <c r="I6" s="177">
        <v>4</v>
      </c>
      <c r="J6" t="s">
        <v>539</v>
      </c>
      <c r="K6" s="177">
        <v>4</v>
      </c>
      <c r="L6" s="182" t="s">
        <v>439</v>
      </c>
      <c r="M6" s="177">
        <v>4</v>
      </c>
      <c r="N6" t="s">
        <v>540</v>
      </c>
      <c r="O6" s="177">
        <v>4</v>
      </c>
      <c r="P6" s="182" t="s">
        <v>541</v>
      </c>
      <c r="Q6" s="177">
        <v>4</v>
      </c>
      <c r="R6" t="s">
        <v>542</v>
      </c>
      <c r="S6" s="177">
        <v>4</v>
      </c>
      <c r="T6" s="182" t="s">
        <v>543</v>
      </c>
      <c r="U6" s="177">
        <v>4</v>
      </c>
      <c r="V6" t="s">
        <v>544</v>
      </c>
      <c r="W6" s="177">
        <v>4</v>
      </c>
      <c r="X6" s="182" t="s">
        <v>545</v>
      </c>
      <c r="Y6" s="177">
        <v>4</v>
      </c>
      <c r="Z6" t="s">
        <v>546</v>
      </c>
      <c r="AA6" s="177">
        <v>4</v>
      </c>
      <c r="AB6" s="182" t="s">
        <v>547</v>
      </c>
      <c r="AC6" s="177">
        <v>4</v>
      </c>
      <c r="AD6" t="s">
        <v>447</v>
      </c>
      <c r="AE6" s="177">
        <v>4</v>
      </c>
      <c r="AF6" s="182" t="s">
        <v>548</v>
      </c>
      <c r="AG6" s="177">
        <v>4</v>
      </c>
      <c r="AH6" t="s">
        <v>549</v>
      </c>
      <c r="AI6" s="177">
        <v>4</v>
      </c>
      <c r="AJ6" s="182" t="s">
        <v>550</v>
      </c>
      <c r="AK6" s="177">
        <v>4</v>
      </c>
      <c r="AL6" t="s">
        <v>551</v>
      </c>
      <c r="AM6" s="177">
        <v>4</v>
      </c>
      <c r="AN6" s="182" t="s">
        <v>552</v>
      </c>
      <c r="AO6" s="177">
        <v>4</v>
      </c>
      <c r="AP6" t="s">
        <v>553</v>
      </c>
      <c r="AQ6" s="177">
        <v>4</v>
      </c>
      <c r="AR6" s="182" t="s">
        <v>554</v>
      </c>
      <c r="AS6" s="177">
        <v>4</v>
      </c>
      <c r="AT6" t="s">
        <v>555</v>
      </c>
      <c r="AV6" t="s">
        <v>383</v>
      </c>
      <c r="AW6" s="177">
        <v>4</v>
      </c>
      <c r="AX6" t="s">
        <v>556</v>
      </c>
      <c r="AY6" s="177">
        <v>4</v>
      </c>
      <c r="AZ6" s="182" t="s">
        <v>557</v>
      </c>
      <c r="BA6" s="177">
        <v>4</v>
      </c>
      <c r="BB6" t="s">
        <v>558</v>
      </c>
      <c r="BC6" s="177">
        <v>4</v>
      </c>
      <c r="BD6" s="182" t="s">
        <v>559</v>
      </c>
      <c r="BE6" s="177">
        <v>4</v>
      </c>
      <c r="BF6" t="s">
        <v>560</v>
      </c>
    </row>
    <row r="7" spans="1:58" x14ac:dyDescent="0.25">
      <c r="A7" s="178" t="s">
        <v>409</v>
      </c>
      <c r="B7" s="177" t="s">
        <v>439</v>
      </c>
      <c r="C7" s="177">
        <v>5</v>
      </c>
      <c r="D7" s="182" t="s">
        <v>462</v>
      </c>
      <c r="E7" s="177">
        <v>5</v>
      </c>
      <c r="F7" t="s">
        <v>561</v>
      </c>
      <c r="G7" s="177">
        <v>5</v>
      </c>
      <c r="H7" s="182" t="s">
        <v>437</v>
      </c>
      <c r="I7" s="177">
        <v>5</v>
      </c>
      <c r="J7" t="s">
        <v>562</v>
      </c>
      <c r="K7" s="177">
        <v>5</v>
      </c>
      <c r="L7" s="182" t="s">
        <v>563</v>
      </c>
      <c r="M7" s="177">
        <v>5</v>
      </c>
      <c r="N7" t="s">
        <v>564</v>
      </c>
      <c r="P7" t="s">
        <v>383</v>
      </c>
      <c r="Q7" s="177">
        <v>5</v>
      </c>
      <c r="R7" t="s">
        <v>565</v>
      </c>
      <c r="S7" s="177">
        <v>5</v>
      </c>
      <c r="T7" s="182" t="s">
        <v>442</v>
      </c>
      <c r="U7" s="177">
        <v>5</v>
      </c>
      <c r="V7" t="s">
        <v>443</v>
      </c>
      <c r="W7" s="177">
        <v>5</v>
      </c>
      <c r="X7" s="182" t="s">
        <v>566</v>
      </c>
      <c r="Y7" s="177">
        <v>5</v>
      </c>
      <c r="Z7" t="s">
        <v>567</v>
      </c>
      <c r="AA7" s="177">
        <v>5</v>
      </c>
      <c r="AB7" s="182" t="s">
        <v>568</v>
      </c>
      <c r="AC7" s="177">
        <v>5</v>
      </c>
      <c r="AD7" t="s">
        <v>569</v>
      </c>
      <c r="AE7" s="177">
        <v>5</v>
      </c>
      <c r="AF7" s="182" t="s">
        <v>570</v>
      </c>
      <c r="AG7" s="177">
        <v>5</v>
      </c>
      <c r="AH7" t="s">
        <v>571</v>
      </c>
      <c r="AI7" s="177">
        <v>5</v>
      </c>
      <c r="AJ7" s="182" t="s">
        <v>450</v>
      </c>
      <c r="AK7" s="177">
        <v>5</v>
      </c>
      <c r="AL7" t="s">
        <v>572</v>
      </c>
      <c r="AM7" s="177">
        <v>5</v>
      </c>
      <c r="AN7" s="182" t="s">
        <v>452</v>
      </c>
      <c r="AP7" t="s">
        <v>383</v>
      </c>
      <c r="AQ7" s="177">
        <v>5</v>
      </c>
      <c r="AR7" s="182" t="s">
        <v>573</v>
      </c>
      <c r="AS7" s="177">
        <v>5</v>
      </c>
      <c r="AT7" t="s">
        <v>574</v>
      </c>
      <c r="AV7" t="s">
        <v>383</v>
      </c>
      <c r="AW7" s="177">
        <v>5</v>
      </c>
      <c r="AX7" t="s">
        <v>575</v>
      </c>
      <c r="AY7" s="177">
        <v>5</v>
      </c>
      <c r="AZ7" s="182" t="s">
        <v>458</v>
      </c>
      <c r="BA7" s="177">
        <v>5</v>
      </c>
      <c r="BB7" t="s">
        <v>576</v>
      </c>
      <c r="BC7" s="177">
        <v>5</v>
      </c>
      <c r="BD7" s="182" t="s">
        <v>577</v>
      </c>
      <c r="BE7" s="177">
        <v>5</v>
      </c>
      <c r="BF7" t="s">
        <v>461</v>
      </c>
    </row>
    <row r="8" spans="1:58" x14ac:dyDescent="0.25">
      <c r="A8" s="178" t="s">
        <v>410</v>
      </c>
      <c r="B8" s="177" t="s">
        <v>440</v>
      </c>
      <c r="C8" s="177">
        <v>6</v>
      </c>
      <c r="D8" s="182" t="s">
        <v>489</v>
      </c>
      <c r="E8" s="177">
        <v>6</v>
      </c>
      <c r="F8" t="s">
        <v>578</v>
      </c>
      <c r="G8" s="177">
        <v>6</v>
      </c>
      <c r="H8" s="182" t="s">
        <v>579</v>
      </c>
      <c r="I8" s="177">
        <v>6</v>
      </c>
      <c r="J8" t="s">
        <v>580</v>
      </c>
      <c r="K8" s="177">
        <v>6</v>
      </c>
      <c r="L8" s="182" t="s">
        <v>581</v>
      </c>
      <c r="M8" s="177">
        <v>6</v>
      </c>
      <c r="N8" t="s">
        <v>582</v>
      </c>
      <c r="P8" t="s">
        <v>383</v>
      </c>
      <c r="Q8" s="177">
        <v>6</v>
      </c>
      <c r="R8" t="s">
        <v>583</v>
      </c>
      <c r="S8" s="177">
        <v>6</v>
      </c>
      <c r="T8" s="182" t="s">
        <v>584</v>
      </c>
      <c r="U8" s="177">
        <v>6</v>
      </c>
      <c r="V8" t="s">
        <v>585</v>
      </c>
      <c r="W8" s="177">
        <v>6</v>
      </c>
      <c r="X8" s="182" t="s">
        <v>586</v>
      </c>
      <c r="Y8" s="177">
        <v>6</v>
      </c>
      <c r="Z8" t="s">
        <v>587</v>
      </c>
      <c r="AA8" s="177">
        <v>6</v>
      </c>
      <c r="AB8" s="182" t="s">
        <v>588</v>
      </c>
      <c r="AC8" s="177">
        <v>6</v>
      </c>
      <c r="AD8" t="s">
        <v>589</v>
      </c>
      <c r="AE8" s="177">
        <v>6</v>
      </c>
      <c r="AF8" s="182" t="s">
        <v>590</v>
      </c>
      <c r="AG8" s="177">
        <v>6</v>
      </c>
      <c r="AH8" t="s">
        <v>591</v>
      </c>
      <c r="AI8" s="177">
        <v>6</v>
      </c>
      <c r="AJ8" s="182" t="s">
        <v>592</v>
      </c>
      <c r="AK8" s="177">
        <v>6</v>
      </c>
      <c r="AL8" t="s">
        <v>451</v>
      </c>
      <c r="AM8" s="177">
        <v>6</v>
      </c>
      <c r="AN8" s="182" t="s">
        <v>593</v>
      </c>
      <c r="AP8" t="s">
        <v>383</v>
      </c>
      <c r="AQ8" s="177">
        <v>6</v>
      </c>
      <c r="AR8" s="182" t="s">
        <v>594</v>
      </c>
      <c r="AS8" s="177">
        <v>6</v>
      </c>
      <c r="AT8" t="s">
        <v>595</v>
      </c>
      <c r="AV8" t="s">
        <v>383</v>
      </c>
      <c r="AW8" s="177">
        <v>6</v>
      </c>
      <c r="AX8" t="s">
        <v>596</v>
      </c>
      <c r="AZ8" t="s">
        <v>383</v>
      </c>
      <c r="BA8" s="177">
        <v>6</v>
      </c>
      <c r="BB8" t="s">
        <v>597</v>
      </c>
      <c r="BC8" s="177">
        <v>6</v>
      </c>
      <c r="BD8" s="182" t="s">
        <v>598</v>
      </c>
      <c r="BF8" t="s">
        <v>383</v>
      </c>
    </row>
    <row r="9" spans="1:58" x14ac:dyDescent="0.25">
      <c r="A9" s="178" t="s">
        <v>411</v>
      </c>
      <c r="B9" s="177" t="s">
        <v>403</v>
      </c>
      <c r="C9" s="177">
        <v>7</v>
      </c>
      <c r="D9" s="182" t="s">
        <v>435</v>
      </c>
      <c r="E9" s="177">
        <v>7</v>
      </c>
      <c r="F9" t="s">
        <v>599</v>
      </c>
      <c r="G9" s="177">
        <v>7</v>
      </c>
      <c r="H9" s="182" t="s">
        <v>600</v>
      </c>
      <c r="I9" s="177">
        <v>7</v>
      </c>
      <c r="J9" t="s">
        <v>601</v>
      </c>
      <c r="K9" s="177">
        <v>7</v>
      </c>
      <c r="L9" s="182" t="s">
        <v>602</v>
      </c>
      <c r="M9" s="177">
        <v>7</v>
      </c>
      <c r="N9" t="s">
        <v>603</v>
      </c>
      <c r="P9" t="s">
        <v>383</v>
      </c>
      <c r="Q9" s="177">
        <v>7</v>
      </c>
      <c r="R9" t="s">
        <v>604</v>
      </c>
      <c r="S9" s="177">
        <v>7</v>
      </c>
      <c r="T9" s="182" t="s">
        <v>605</v>
      </c>
      <c r="U9" s="177">
        <v>7</v>
      </c>
      <c r="V9" t="s">
        <v>606</v>
      </c>
      <c r="W9" s="177">
        <v>7</v>
      </c>
      <c r="X9" s="182" t="s">
        <v>607</v>
      </c>
      <c r="Y9" s="177">
        <v>7</v>
      </c>
      <c r="Z9" t="s">
        <v>608</v>
      </c>
      <c r="AA9" s="177">
        <v>7</v>
      </c>
      <c r="AB9" s="182" t="s">
        <v>446</v>
      </c>
      <c r="AD9" t="s">
        <v>383</v>
      </c>
      <c r="AE9" s="177">
        <v>7</v>
      </c>
      <c r="AF9" s="182" t="s">
        <v>609</v>
      </c>
      <c r="AG9" s="177">
        <v>7</v>
      </c>
      <c r="AH9" t="s">
        <v>610</v>
      </c>
      <c r="AI9" s="177">
        <v>7</v>
      </c>
      <c r="AJ9" s="182" t="s">
        <v>611</v>
      </c>
      <c r="AK9" s="177">
        <v>7</v>
      </c>
      <c r="AL9" t="s">
        <v>612</v>
      </c>
      <c r="AM9" s="177">
        <v>7</v>
      </c>
      <c r="AN9" s="182" t="s">
        <v>613</v>
      </c>
      <c r="AP9" t="s">
        <v>383</v>
      </c>
      <c r="AQ9" s="177">
        <v>7</v>
      </c>
      <c r="AR9" s="182" t="s">
        <v>614</v>
      </c>
      <c r="AS9" s="177">
        <v>7</v>
      </c>
      <c r="AT9" t="s">
        <v>615</v>
      </c>
      <c r="AV9" t="s">
        <v>383</v>
      </c>
      <c r="AW9" s="177">
        <v>7</v>
      </c>
      <c r="AX9" t="s">
        <v>616</v>
      </c>
      <c r="AZ9" t="s">
        <v>383</v>
      </c>
      <c r="BA9" s="177">
        <v>7</v>
      </c>
      <c r="BB9" t="s">
        <v>617</v>
      </c>
      <c r="BC9" s="177">
        <v>7</v>
      </c>
      <c r="BD9" s="182" t="s">
        <v>618</v>
      </c>
      <c r="BF9" t="s">
        <v>383</v>
      </c>
    </row>
    <row r="10" spans="1:58" x14ac:dyDescent="0.25">
      <c r="A10" s="178" t="s">
        <v>412</v>
      </c>
      <c r="B10" s="177" t="s">
        <v>441</v>
      </c>
      <c r="C10" s="177">
        <v>8</v>
      </c>
      <c r="D10" s="182" t="s">
        <v>537</v>
      </c>
      <c r="E10" s="177">
        <v>8</v>
      </c>
      <c r="F10" t="s">
        <v>619</v>
      </c>
      <c r="G10" s="177">
        <v>8</v>
      </c>
      <c r="H10" s="182" t="s">
        <v>620</v>
      </c>
      <c r="I10" s="177">
        <v>8</v>
      </c>
      <c r="J10" t="s">
        <v>621</v>
      </c>
      <c r="K10" s="177">
        <v>8</v>
      </c>
      <c r="L10" s="182" t="s">
        <v>622</v>
      </c>
      <c r="M10" s="177">
        <v>8</v>
      </c>
      <c r="N10" t="s">
        <v>623</v>
      </c>
      <c r="P10" t="s">
        <v>383</v>
      </c>
      <c r="Q10" s="177">
        <v>8</v>
      </c>
      <c r="R10" t="s">
        <v>624</v>
      </c>
      <c r="T10" t="s">
        <v>383</v>
      </c>
      <c r="U10" s="177">
        <v>8</v>
      </c>
      <c r="V10" t="s">
        <v>625</v>
      </c>
      <c r="W10" s="177">
        <v>8</v>
      </c>
      <c r="X10" s="182" t="s">
        <v>626</v>
      </c>
      <c r="Y10" s="177">
        <v>8</v>
      </c>
      <c r="Z10" t="s">
        <v>627</v>
      </c>
      <c r="AA10" s="177">
        <v>8</v>
      </c>
      <c r="AB10" s="182" t="s">
        <v>628</v>
      </c>
      <c r="AD10" t="s">
        <v>383</v>
      </c>
      <c r="AE10" s="177">
        <v>8</v>
      </c>
      <c r="AF10" s="182" t="s">
        <v>629</v>
      </c>
      <c r="AG10" s="177">
        <v>8</v>
      </c>
      <c r="AH10" t="s">
        <v>630</v>
      </c>
      <c r="AJ10" t="s">
        <v>383</v>
      </c>
      <c r="AK10" s="177">
        <v>8</v>
      </c>
      <c r="AL10" t="s">
        <v>631</v>
      </c>
      <c r="AN10" t="s">
        <v>383</v>
      </c>
      <c r="AP10" t="s">
        <v>383</v>
      </c>
      <c r="AQ10" s="177">
        <v>8</v>
      </c>
      <c r="AR10" s="182" t="s">
        <v>632</v>
      </c>
      <c r="AS10" s="177">
        <v>8</v>
      </c>
      <c r="AT10" t="s">
        <v>633</v>
      </c>
      <c r="AV10" t="s">
        <v>383</v>
      </c>
      <c r="AW10" s="177">
        <v>8</v>
      </c>
      <c r="AX10" t="s">
        <v>634</v>
      </c>
      <c r="AZ10" t="s">
        <v>383</v>
      </c>
      <c r="BA10" s="177">
        <v>8</v>
      </c>
      <c r="BB10" t="s">
        <v>635</v>
      </c>
      <c r="BC10" s="177">
        <v>8</v>
      </c>
      <c r="BD10" s="182" t="s">
        <v>636</v>
      </c>
      <c r="BF10" t="s">
        <v>383</v>
      </c>
    </row>
    <row r="11" spans="1:58" x14ac:dyDescent="0.25">
      <c r="A11" s="178" t="s">
        <v>413</v>
      </c>
      <c r="B11" s="177" t="s">
        <v>442</v>
      </c>
      <c r="C11" s="177">
        <v>9</v>
      </c>
      <c r="D11" s="182" t="s">
        <v>462</v>
      </c>
      <c r="E11" s="177">
        <v>9</v>
      </c>
      <c r="F11" t="s">
        <v>637</v>
      </c>
      <c r="G11" s="177">
        <v>9</v>
      </c>
      <c r="H11" s="182" t="s">
        <v>638</v>
      </c>
      <c r="I11" s="177">
        <v>9</v>
      </c>
      <c r="J11" t="s">
        <v>639</v>
      </c>
      <c r="K11" s="177">
        <v>9</v>
      </c>
      <c r="L11" s="182" t="s">
        <v>640</v>
      </c>
      <c r="M11" s="177">
        <v>9</v>
      </c>
      <c r="N11" t="s">
        <v>641</v>
      </c>
      <c r="P11" t="s">
        <v>383</v>
      </c>
      <c r="T11" t="s">
        <v>383</v>
      </c>
      <c r="U11" s="177">
        <v>9</v>
      </c>
      <c r="V11" t="s">
        <v>642</v>
      </c>
      <c r="X11" t="s">
        <v>383</v>
      </c>
      <c r="Y11" s="177">
        <v>9</v>
      </c>
      <c r="Z11" t="s">
        <v>445</v>
      </c>
      <c r="AA11" s="177">
        <v>9</v>
      </c>
      <c r="AB11" s="182" t="s">
        <v>643</v>
      </c>
      <c r="AD11" t="s">
        <v>383</v>
      </c>
      <c r="AE11" s="177">
        <v>9</v>
      </c>
      <c r="AF11" s="182" t="s">
        <v>448</v>
      </c>
      <c r="AG11" s="177">
        <v>9</v>
      </c>
      <c r="AH11" t="s">
        <v>644</v>
      </c>
      <c r="AJ11" t="s">
        <v>383</v>
      </c>
      <c r="AN11" t="s">
        <v>383</v>
      </c>
      <c r="AP11" t="s">
        <v>383</v>
      </c>
      <c r="AQ11" s="177">
        <v>9</v>
      </c>
      <c r="AR11" s="182" t="s">
        <v>454</v>
      </c>
      <c r="AS11" s="177">
        <v>9</v>
      </c>
      <c r="AT11" t="s">
        <v>645</v>
      </c>
      <c r="AV11" t="s">
        <v>383</v>
      </c>
      <c r="AW11" s="177">
        <v>9</v>
      </c>
      <c r="AX11" t="s">
        <v>646</v>
      </c>
      <c r="AZ11" t="s">
        <v>383</v>
      </c>
      <c r="BA11" s="177">
        <v>9</v>
      </c>
      <c r="BB11" t="s">
        <v>647</v>
      </c>
      <c r="BC11" s="177">
        <v>9</v>
      </c>
      <c r="BD11" s="182" t="s">
        <v>648</v>
      </c>
      <c r="BF11" t="s">
        <v>383</v>
      </c>
    </row>
    <row r="12" spans="1:58" x14ac:dyDescent="0.25">
      <c r="A12" s="178" t="s">
        <v>414</v>
      </c>
      <c r="B12" s="177" t="s">
        <v>443</v>
      </c>
      <c r="C12" s="177">
        <v>10</v>
      </c>
      <c r="D12" s="182" t="s">
        <v>489</v>
      </c>
      <c r="E12" s="177">
        <v>10</v>
      </c>
      <c r="F12" t="s">
        <v>649</v>
      </c>
      <c r="G12" s="177">
        <v>10</v>
      </c>
      <c r="H12" s="182" t="s">
        <v>650</v>
      </c>
      <c r="I12" s="177">
        <v>10</v>
      </c>
      <c r="J12" t="s">
        <v>404</v>
      </c>
      <c r="K12" s="177">
        <v>10</v>
      </c>
      <c r="L12" s="182" t="s">
        <v>651</v>
      </c>
      <c r="M12" s="177">
        <v>10</v>
      </c>
      <c r="N12" t="s">
        <v>652</v>
      </c>
      <c r="P12" t="s">
        <v>383</v>
      </c>
      <c r="T12" t="s">
        <v>383</v>
      </c>
      <c r="X12" t="s">
        <v>383</v>
      </c>
      <c r="Y12" s="177">
        <v>10</v>
      </c>
      <c r="Z12" t="s">
        <v>653</v>
      </c>
      <c r="AA12" s="177">
        <v>10</v>
      </c>
      <c r="AB12" s="182" t="s">
        <v>654</v>
      </c>
      <c r="AD12" t="s">
        <v>383</v>
      </c>
      <c r="AE12" s="177">
        <v>10</v>
      </c>
      <c r="AF12" s="182" t="s">
        <v>655</v>
      </c>
      <c r="AG12" s="177">
        <v>10</v>
      </c>
      <c r="AH12" t="s">
        <v>449</v>
      </c>
      <c r="AJ12" t="s">
        <v>383</v>
      </c>
      <c r="AN12" t="s">
        <v>383</v>
      </c>
      <c r="AP12" t="s">
        <v>383</v>
      </c>
      <c r="AQ12" s="177">
        <v>10</v>
      </c>
      <c r="AR12" s="182" t="s">
        <v>656</v>
      </c>
      <c r="AS12" s="177">
        <v>10</v>
      </c>
      <c r="AT12" t="s">
        <v>657</v>
      </c>
      <c r="AV12" t="s">
        <v>383</v>
      </c>
      <c r="AW12" s="177">
        <v>10</v>
      </c>
      <c r="AX12" t="s">
        <v>658</v>
      </c>
      <c r="AZ12" t="s">
        <v>383</v>
      </c>
      <c r="BA12" s="177">
        <v>10</v>
      </c>
      <c r="BB12" t="s">
        <v>659</v>
      </c>
      <c r="BC12" s="177">
        <v>10</v>
      </c>
      <c r="BD12" s="182" t="s">
        <v>460</v>
      </c>
      <c r="BF12" t="s">
        <v>383</v>
      </c>
    </row>
    <row r="13" spans="1:58" x14ac:dyDescent="0.25">
      <c r="A13" s="178" t="s">
        <v>415</v>
      </c>
      <c r="B13" s="177" t="s">
        <v>444</v>
      </c>
      <c r="C13" s="177">
        <v>11</v>
      </c>
      <c r="D13" s="182" t="s">
        <v>435</v>
      </c>
      <c r="E13" s="177">
        <v>11</v>
      </c>
      <c r="F13" t="s">
        <v>660</v>
      </c>
      <c r="G13" s="177">
        <v>11</v>
      </c>
      <c r="H13" s="182" t="s">
        <v>661</v>
      </c>
      <c r="I13" s="177"/>
      <c r="J13" t="s">
        <v>383</v>
      </c>
      <c r="K13" s="177">
        <v>11</v>
      </c>
      <c r="L13" s="182" t="s">
        <v>662</v>
      </c>
      <c r="M13" s="177"/>
      <c r="T13" t="s">
        <v>383</v>
      </c>
      <c r="X13" t="s">
        <v>383</v>
      </c>
      <c r="Y13" s="177">
        <v>11</v>
      </c>
      <c r="Z13" t="s">
        <v>663</v>
      </c>
      <c r="AA13" s="177">
        <v>11</v>
      </c>
      <c r="AB13" s="182" t="s">
        <v>664</v>
      </c>
      <c r="AD13" t="s">
        <v>383</v>
      </c>
      <c r="AE13" s="177">
        <v>11</v>
      </c>
      <c r="AF13" s="182" t="s">
        <v>665</v>
      </c>
      <c r="AG13" s="177">
        <v>11</v>
      </c>
      <c r="AH13" t="s">
        <v>666</v>
      </c>
      <c r="AJ13" t="s">
        <v>383</v>
      </c>
      <c r="AN13" t="s">
        <v>383</v>
      </c>
      <c r="AS13" s="177">
        <v>11</v>
      </c>
      <c r="AT13" t="s">
        <v>667</v>
      </c>
      <c r="AV13" t="s">
        <v>383</v>
      </c>
      <c r="AW13" s="177">
        <v>11</v>
      </c>
      <c r="AX13" t="s">
        <v>668</v>
      </c>
      <c r="AZ13" t="s">
        <v>383</v>
      </c>
      <c r="BA13" s="177">
        <v>11</v>
      </c>
      <c r="BB13" t="s">
        <v>459</v>
      </c>
      <c r="BF13" t="s">
        <v>383</v>
      </c>
    </row>
    <row r="14" spans="1:58" x14ac:dyDescent="0.25">
      <c r="A14" s="178" t="s">
        <v>416</v>
      </c>
      <c r="B14" s="177" t="s">
        <v>445</v>
      </c>
      <c r="C14" s="177">
        <v>12</v>
      </c>
      <c r="D14" s="182" t="s">
        <v>537</v>
      </c>
      <c r="E14" s="177">
        <v>12</v>
      </c>
      <c r="F14" t="s">
        <v>669</v>
      </c>
      <c r="G14" s="177">
        <v>12</v>
      </c>
      <c r="H14" s="182" t="s">
        <v>670</v>
      </c>
      <c r="I14" s="177"/>
      <c r="J14" t="s">
        <v>383</v>
      </c>
      <c r="T14" t="s">
        <v>383</v>
      </c>
      <c r="X14" t="s">
        <v>383</v>
      </c>
      <c r="AA14" s="177">
        <v>12</v>
      </c>
      <c r="AB14" s="182" t="s">
        <v>671</v>
      </c>
      <c r="AD14" t="s">
        <v>383</v>
      </c>
      <c r="AG14" s="177">
        <v>12</v>
      </c>
      <c r="AH14" t="s">
        <v>672</v>
      </c>
      <c r="AJ14" t="s">
        <v>383</v>
      </c>
      <c r="AN14" t="s">
        <v>383</v>
      </c>
      <c r="AS14" s="177">
        <v>12</v>
      </c>
      <c r="AT14" t="s">
        <v>673</v>
      </c>
      <c r="AV14" t="s">
        <v>383</v>
      </c>
      <c r="AZ14" t="s">
        <v>383</v>
      </c>
      <c r="BF14" t="s">
        <v>383</v>
      </c>
    </row>
    <row r="15" spans="1:58" x14ac:dyDescent="0.25">
      <c r="A15" s="178" t="s">
        <v>417</v>
      </c>
      <c r="B15" s="177" t="s">
        <v>446</v>
      </c>
      <c r="C15" s="177">
        <v>13</v>
      </c>
      <c r="D15" s="182" t="s">
        <v>462</v>
      </c>
      <c r="E15" s="177">
        <v>13</v>
      </c>
      <c r="F15" t="s">
        <v>674</v>
      </c>
      <c r="G15" s="177"/>
      <c r="J15" t="s">
        <v>383</v>
      </c>
      <c r="T15" t="s">
        <v>383</v>
      </c>
      <c r="X15" t="s">
        <v>383</v>
      </c>
      <c r="AG15" s="177">
        <v>13</v>
      </c>
      <c r="AH15" t="s">
        <v>675</v>
      </c>
      <c r="AJ15" t="s">
        <v>383</v>
      </c>
      <c r="AN15" t="s">
        <v>383</v>
      </c>
      <c r="AS15" s="177">
        <v>13</v>
      </c>
      <c r="AT15" t="s">
        <v>676</v>
      </c>
      <c r="AV15" t="s">
        <v>383</v>
      </c>
      <c r="AZ15" t="s">
        <v>383</v>
      </c>
      <c r="BF15" t="s">
        <v>383</v>
      </c>
    </row>
    <row r="16" spans="1:58" x14ac:dyDescent="0.25">
      <c r="A16" s="178" t="s">
        <v>418</v>
      </c>
      <c r="B16" s="177" t="s">
        <v>447</v>
      </c>
      <c r="C16" s="177">
        <v>14</v>
      </c>
      <c r="D16" s="182" t="s">
        <v>489</v>
      </c>
      <c r="G16" s="177"/>
      <c r="J16" t="s">
        <v>383</v>
      </c>
      <c r="X16" t="s">
        <v>383</v>
      </c>
      <c r="AG16" s="177">
        <v>14</v>
      </c>
      <c r="AH16" t="s">
        <v>677</v>
      </c>
      <c r="AJ16" t="s">
        <v>383</v>
      </c>
      <c r="AS16" s="177">
        <v>14</v>
      </c>
      <c r="AT16" t="s">
        <v>678</v>
      </c>
      <c r="AV16" t="s">
        <v>383</v>
      </c>
      <c r="AZ16" t="s">
        <v>383</v>
      </c>
      <c r="BF16" t="s">
        <v>383</v>
      </c>
    </row>
    <row r="17" spans="1:59" x14ac:dyDescent="0.25">
      <c r="A17" s="178" t="s">
        <v>419</v>
      </c>
      <c r="B17" s="177" t="s">
        <v>448</v>
      </c>
      <c r="J17" t="s">
        <v>383</v>
      </c>
      <c r="AG17" s="177">
        <v>15</v>
      </c>
      <c r="AH17" t="s">
        <v>679</v>
      </c>
      <c r="AJ17" t="s">
        <v>383</v>
      </c>
      <c r="AS17" s="177">
        <v>15</v>
      </c>
      <c r="AT17" t="s">
        <v>680</v>
      </c>
      <c r="AV17" t="s">
        <v>383</v>
      </c>
      <c r="AZ17" t="s">
        <v>383</v>
      </c>
      <c r="BF17" t="s">
        <v>383</v>
      </c>
    </row>
    <row r="18" spans="1:59" x14ac:dyDescent="0.25">
      <c r="A18" s="178" t="s">
        <v>420</v>
      </c>
      <c r="B18" s="177" t="s">
        <v>449</v>
      </c>
      <c r="J18" t="s">
        <v>383</v>
      </c>
      <c r="AG18" s="177">
        <v>16</v>
      </c>
      <c r="AH18" t="s">
        <v>681</v>
      </c>
      <c r="AJ18" t="s">
        <v>383</v>
      </c>
      <c r="AS18" s="177">
        <v>16</v>
      </c>
      <c r="AT18" t="s">
        <v>682</v>
      </c>
      <c r="AV18" t="s">
        <v>383</v>
      </c>
      <c r="AZ18" t="s">
        <v>383</v>
      </c>
      <c r="BF18" t="s">
        <v>383</v>
      </c>
    </row>
    <row r="19" spans="1:59" x14ac:dyDescent="0.25">
      <c r="A19" s="178" t="s">
        <v>421</v>
      </c>
      <c r="B19" s="177" t="s">
        <v>450</v>
      </c>
      <c r="AG19" s="177">
        <v>17</v>
      </c>
      <c r="AH19" t="s">
        <v>683</v>
      </c>
      <c r="AJ19" t="s">
        <v>383</v>
      </c>
      <c r="AS19" s="177">
        <v>17</v>
      </c>
      <c r="AT19" t="s">
        <v>684</v>
      </c>
      <c r="AV19" t="s">
        <v>383</v>
      </c>
      <c r="AZ19" t="s">
        <v>383</v>
      </c>
      <c r="BF19" t="s">
        <v>383</v>
      </c>
    </row>
    <row r="20" spans="1:59" x14ac:dyDescent="0.25">
      <c r="A20" s="178" t="s">
        <v>422</v>
      </c>
      <c r="B20" s="177" t="s">
        <v>451</v>
      </c>
      <c r="AG20" s="177">
        <v>18</v>
      </c>
      <c r="AH20" t="s">
        <v>685</v>
      </c>
      <c r="AJ20" t="s">
        <v>383</v>
      </c>
      <c r="AS20" s="177">
        <v>18</v>
      </c>
      <c r="AT20" t="s">
        <v>686</v>
      </c>
      <c r="AV20" t="s">
        <v>383</v>
      </c>
      <c r="AZ20" t="s">
        <v>383</v>
      </c>
      <c r="BF20" t="s">
        <v>383</v>
      </c>
    </row>
    <row r="21" spans="1:59" x14ac:dyDescent="0.25">
      <c r="A21" s="178" t="s">
        <v>423</v>
      </c>
      <c r="B21" s="177" t="s">
        <v>452</v>
      </c>
      <c r="AJ21" t="s">
        <v>383</v>
      </c>
      <c r="AS21" s="177">
        <v>19</v>
      </c>
      <c r="AT21" t="s">
        <v>687</v>
      </c>
      <c r="AV21" t="s">
        <v>383</v>
      </c>
      <c r="AZ21" t="s">
        <v>383</v>
      </c>
      <c r="BF21" t="s">
        <v>383</v>
      </c>
    </row>
    <row r="22" spans="1:59" x14ac:dyDescent="0.25">
      <c r="A22" s="178" t="s">
        <v>424</v>
      </c>
      <c r="B22" s="177" t="s">
        <v>453</v>
      </c>
      <c r="AJ22" t="s">
        <v>383</v>
      </c>
      <c r="AS22" s="177">
        <v>20</v>
      </c>
      <c r="AT22" t="s">
        <v>688</v>
      </c>
      <c r="AV22" t="s">
        <v>383</v>
      </c>
      <c r="AZ22" t="s">
        <v>383</v>
      </c>
      <c r="BF22" t="s">
        <v>383</v>
      </c>
    </row>
    <row r="23" spans="1:59" x14ac:dyDescent="0.25">
      <c r="A23" s="178" t="s">
        <v>425</v>
      </c>
      <c r="B23" s="177" t="s">
        <v>454</v>
      </c>
      <c r="AJ23" t="s">
        <v>383</v>
      </c>
      <c r="AS23" s="177">
        <v>21</v>
      </c>
      <c r="AT23" t="s">
        <v>689</v>
      </c>
      <c r="AV23" t="s">
        <v>383</v>
      </c>
      <c r="AZ23" t="s">
        <v>383</v>
      </c>
      <c r="BF23" t="s">
        <v>383</v>
      </c>
    </row>
    <row r="24" spans="1:59" x14ac:dyDescent="0.25">
      <c r="A24" s="178" t="s">
        <v>426</v>
      </c>
      <c r="B24" s="177" t="s">
        <v>455</v>
      </c>
      <c r="AS24" s="177">
        <v>22</v>
      </c>
      <c r="AT24" t="s">
        <v>690</v>
      </c>
      <c r="AV24" t="s">
        <v>383</v>
      </c>
      <c r="AZ24" t="s">
        <v>383</v>
      </c>
      <c r="BF24" t="s">
        <v>383</v>
      </c>
    </row>
    <row r="25" spans="1:59" x14ac:dyDescent="0.25">
      <c r="A25" s="178" t="s">
        <v>427</v>
      </c>
      <c r="B25" s="177" t="s">
        <v>456</v>
      </c>
      <c r="AV25" t="s">
        <v>383</v>
      </c>
      <c r="AZ25" t="s">
        <v>383</v>
      </c>
      <c r="BF25" t="s">
        <v>383</v>
      </c>
    </row>
    <row r="26" spans="1:59" x14ac:dyDescent="0.25">
      <c r="A26" s="178" t="s">
        <v>428</v>
      </c>
      <c r="B26" s="177" t="s">
        <v>457</v>
      </c>
      <c r="AZ26" t="s">
        <v>383</v>
      </c>
      <c r="BF26" t="s">
        <v>383</v>
      </c>
    </row>
    <row r="27" spans="1:59" x14ac:dyDescent="0.25">
      <c r="A27" s="178" t="s">
        <v>429</v>
      </c>
      <c r="B27" s="177" t="s">
        <v>458</v>
      </c>
      <c r="AZ27" t="s">
        <v>383</v>
      </c>
      <c r="BF27" t="s">
        <v>383</v>
      </c>
    </row>
    <row r="28" spans="1:59" x14ac:dyDescent="0.25">
      <c r="A28" s="178" t="s">
        <v>430</v>
      </c>
      <c r="B28" s="177" t="s">
        <v>459</v>
      </c>
      <c r="AZ28" t="s">
        <v>383</v>
      </c>
      <c r="BF28" t="s">
        <v>383</v>
      </c>
    </row>
    <row r="29" spans="1:59" x14ac:dyDescent="0.25">
      <c r="A29" s="178" t="s">
        <v>431</v>
      </c>
      <c r="B29" s="177" t="s">
        <v>460</v>
      </c>
      <c r="AZ29" t="s">
        <v>383</v>
      </c>
      <c r="BF29" t="s">
        <v>383</v>
      </c>
    </row>
    <row r="30" spans="1:59" x14ac:dyDescent="0.25">
      <c r="A30" s="178" t="s">
        <v>432</v>
      </c>
      <c r="B30" s="177" t="s">
        <v>461</v>
      </c>
    </row>
    <row r="31" spans="1:59" x14ac:dyDescent="0.25">
      <c r="B31" s="177" t="s">
        <v>312</v>
      </c>
      <c r="C31" s="177">
        <f>COUNT(C3:C30)</f>
        <v>14</v>
      </c>
      <c r="E31" s="177">
        <f>COUNT(E3:E30)</f>
        <v>13</v>
      </c>
      <c r="G31" s="177">
        <f>COUNT(G3:G30)</f>
        <v>12</v>
      </c>
      <c r="I31" s="177">
        <f>COUNT(I3:I30)</f>
        <v>10</v>
      </c>
      <c r="K31" s="177">
        <f>COUNT(K3:K30)</f>
        <v>11</v>
      </c>
      <c r="M31" s="177">
        <f>COUNT(M3:M30)</f>
        <v>10</v>
      </c>
      <c r="O31" s="177">
        <f>COUNT(O3:O30)</f>
        <v>4</v>
      </c>
      <c r="Q31" s="177">
        <f>COUNT(Q3:Q30)</f>
        <v>8</v>
      </c>
      <c r="S31" s="177">
        <f>COUNT(S3:S30)</f>
        <v>7</v>
      </c>
      <c r="U31" s="177">
        <f>COUNT(U3:U30)</f>
        <v>9</v>
      </c>
      <c r="W31" s="177">
        <f>COUNT(W3:W30)</f>
        <v>8</v>
      </c>
      <c r="Y31" s="177">
        <f>COUNT(Y3:Y30)</f>
        <v>11</v>
      </c>
      <c r="AA31" s="177">
        <f>COUNT(AA3:AA30)</f>
        <v>12</v>
      </c>
      <c r="AC31" s="177">
        <f>COUNT(AC3:AC30)</f>
        <v>6</v>
      </c>
      <c r="AE31" s="177">
        <f>COUNT(AE3:AE30)</f>
        <v>11</v>
      </c>
      <c r="AG31" s="177">
        <f>COUNT(AG3:AG30)</f>
        <v>18</v>
      </c>
      <c r="AI31" s="177">
        <f>COUNT(AI3:AI30)</f>
        <v>7</v>
      </c>
      <c r="AK31" s="177">
        <f>COUNT(AK3:AK30)</f>
        <v>8</v>
      </c>
      <c r="AM31" s="177">
        <f>COUNT(AM3:AM30)</f>
        <v>7</v>
      </c>
      <c r="AO31" s="177">
        <f>COUNT(AO3:AO30)</f>
        <v>4</v>
      </c>
      <c r="AQ31" s="177">
        <f>COUNT(AQ3:AQ30)</f>
        <v>10</v>
      </c>
      <c r="AS31" s="177">
        <f>COUNT(AS3:AS30)</f>
        <v>22</v>
      </c>
      <c r="AU31" s="177">
        <f>COUNT(AU3:AU30)</f>
        <v>1</v>
      </c>
      <c r="AW31" s="177">
        <f>COUNT(AW3:AW30)</f>
        <v>11</v>
      </c>
      <c r="AY31" s="177">
        <f>COUNT(AY3:AY30)</f>
        <v>5</v>
      </c>
      <c r="BA31" s="177">
        <f>COUNT(BA3:BA30)</f>
        <v>11</v>
      </c>
      <c r="BC31" s="177">
        <f>COUNT(BC3:BC30)</f>
        <v>10</v>
      </c>
      <c r="BE31" s="177">
        <f>COUNT(BE3:BE30)</f>
        <v>5</v>
      </c>
      <c r="BG31">
        <f>SUM(C31:BF31)</f>
        <v>265</v>
      </c>
    </row>
    <row r="32" spans="1:59" x14ac:dyDescent="0.25">
      <c r="B32" s="183" t="s">
        <v>691</v>
      </c>
      <c r="C32" s="177">
        <v>1</v>
      </c>
      <c r="D32" t="str">
        <f>D1</f>
        <v>BG413</v>
      </c>
      <c r="E32" s="177">
        <v>2</v>
      </c>
      <c r="F32" t="str">
        <f>F1</f>
        <v>BG341</v>
      </c>
      <c r="G32" s="177">
        <v>3</v>
      </c>
      <c r="H32" t="str">
        <f t="shared" ref="H32" si="0">H1</f>
        <v>BG331</v>
      </c>
      <c r="I32" s="177">
        <v>4</v>
      </c>
      <c r="J32" t="str">
        <f t="shared" ref="J32" si="1">J1</f>
        <v>BG321</v>
      </c>
      <c r="K32" s="177">
        <v>5</v>
      </c>
      <c r="L32" t="str">
        <f t="shared" ref="L32" si="2">L1</f>
        <v>BG311</v>
      </c>
      <c r="M32" s="177">
        <v>6</v>
      </c>
      <c r="N32" t="str">
        <f t="shared" ref="N32" si="3">N1</f>
        <v>BG313</v>
      </c>
      <c r="O32" s="177">
        <v>7</v>
      </c>
      <c r="P32" t="str">
        <f t="shared" ref="P32" si="4">P1</f>
        <v>BG322</v>
      </c>
      <c r="Q32" s="177">
        <v>8</v>
      </c>
      <c r="R32" t="str">
        <f t="shared" ref="R32" si="5">R1</f>
        <v>BG332</v>
      </c>
      <c r="S32" s="177">
        <v>9</v>
      </c>
      <c r="T32" t="str">
        <f t="shared" ref="T32" si="6">T1</f>
        <v>BG425</v>
      </c>
      <c r="U32" s="177">
        <v>10</v>
      </c>
      <c r="V32" t="str">
        <f t="shared" ref="V32" si="7">V1</f>
        <v>BG415</v>
      </c>
      <c r="W32" s="177">
        <v>11</v>
      </c>
      <c r="X32" t="str">
        <f t="shared" ref="X32" si="8">X1</f>
        <v>BG315</v>
      </c>
      <c r="Y32" s="177">
        <v>12</v>
      </c>
      <c r="Z32" t="str">
        <f t="shared" ref="Z32" si="9">Z1</f>
        <v>BG312</v>
      </c>
      <c r="AA32" s="177">
        <v>13</v>
      </c>
      <c r="AB32" t="str">
        <f t="shared" ref="AB32" si="10">AB1</f>
        <v>BG423</v>
      </c>
      <c r="AC32" s="177">
        <v>14</v>
      </c>
      <c r="AD32" t="str">
        <f t="shared" ref="AD32" si="11">AD1</f>
        <v>BG414</v>
      </c>
      <c r="AE32" s="177">
        <v>15</v>
      </c>
      <c r="AF32" t="str">
        <f t="shared" ref="AF32" si="12">AF1</f>
        <v>BG314</v>
      </c>
      <c r="AG32" s="177">
        <v>16</v>
      </c>
      <c r="AH32" t="str">
        <f t="shared" ref="AH32" si="13">AH1</f>
        <v>BG421</v>
      </c>
      <c r="AI32" s="177">
        <v>17</v>
      </c>
      <c r="AJ32" t="str">
        <f t="shared" ref="AJ32" si="14">AJ1</f>
        <v>BG324</v>
      </c>
      <c r="AK32" s="177">
        <v>18</v>
      </c>
      <c r="AL32" t="str">
        <f t="shared" ref="AL32" si="15">AL1</f>
        <v>BG323</v>
      </c>
      <c r="AM32" s="177">
        <v>19</v>
      </c>
      <c r="AN32" t="str">
        <f t="shared" ref="AN32" si="16">AN1</f>
        <v>BG325</v>
      </c>
      <c r="AO32" s="177">
        <v>20</v>
      </c>
      <c r="AP32" t="str">
        <f t="shared" ref="AP32" si="17">AP1</f>
        <v>BG342</v>
      </c>
      <c r="AQ32" s="177">
        <v>21</v>
      </c>
      <c r="AR32" t="str">
        <f t="shared" ref="AR32" si="18">AR1</f>
        <v>BG424</v>
      </c>
      <c r="AS32" s="177">
        <v>22</v>
      </c>
      <c r="AT32" t="str">
        <f t="shared" ref="AT32" si="19">AT1</f>
        <v>BG412</v>
      </c>
      <c r="AU32" s="177">
        <v>23</v>
      </c>
      <c r="AV32" t="str">
        <f t="shared" ref="AV32" si="20">AV1</f>
        <v>BG411</v>
      </c>
      <c r="AW32" s="177">
        <v>24</v>
      </c>
      <c r="AX32" t="str">
        <f t="shared" ref="AX32" si="21">AX1</f>
        <v>BG344</v>
      </c>
      <c r="AY32" s="177">
        <v>25</v>
      </c>
      <c r="AZ32" t="str">
        <f t="shared" ref="AZ32" si="22">AZ1</f>
        <v>BG334</v>
      </c>
      <c r="BA32" s="177">
        <v>26</v>
      </c>
      <c r="BB32" t="str">
        <f t="shared" ref="BB32" si="23">BB1</f>
        <v>BG422</v>
      </c>
      <c r="BC32" s="177">
        <v>27</v>
      </c>
      <c r="BD32" t="str">
        <f t="shared" ref="BD32" si="24">BD1</f>
        <v>BG333</v>
      </c>
      <c r="BE32" s="177">
        <v>28</v>
      </c>
      <c r="BF32" t="str">
        <f t="shared" ref="BF32" si="25">BF1</f>
        <v>BG343</v>
      </c>
    </row>
    <row r="33" spans="2:58" x14ac:dyDescent="0.25">
      <c r="B33" s="183">
        <v>1</v>
      </c>
      <c r="C33" s="183">
        <f t="shared" ref="C33:C46" si="26">+C3</f>
        <v>1</v>
      </c>
      <c r="D33" s="7" t="str">
        <f t="shared" ref="D33:D46" si="27">+$D$2&amp;D3</f>
        <v>БлагоевградБанско</v>
      </c>
      <c r="E33" s="183">
        <f t="shared" ref="E33:E45" si="28">+E3</f>
        <v>1</v>
      </c>
      <c r="F33" s="7" t="str">
        <f t="shared" ref="F33:F45" si="29">+$F$2&amp;F3</f>
        <v>БургасАйтос</v>
      </c>
      <c r="G33" s="183">
        <f>+G3</f>
        <v>1</v>
      </c>
      <c r="H33" s="7" t="str">
        <f>+$H$2&amp;H3</f>
        <v>ВарнаАврен</v>
      </c>
      <c r="I33" s="183">
        <f>+I3</f>
        <v>1</v>
      </c>
      <c r="J33" s="7" t="str">
        <f>+$J$2&amp;J3</f>
        <v>Велико_ТърновоВелико Търново</v>
      </c>
      <c r="K33" s="183">
        <f>+K3</f>
        <v>1</v>
      </c>
      <c r="L33" s="7" t="str">
        <f>+$L$2&amp;L3</f>
        <v>ВидинБелоградчик</v>
      </c>
      <c r="M33" s="183">
        <f>+M3</f>
        <v>1</v>
      </c>
      <c r="N33" s="7" t="str">
        <f>+$N$2&amp;N3</f>
        <v>ВрацаБорован</v>
      </c>
      <c r="O33" s="183">
        <f>+O3</f>
        <v>1</v>
      </c>
      <c r="P33" s="7" t="str">
        <f>+$P$2&amp;P3</f>
        <v>ГабровоГаброво</v>
      </c>
      <c r="Q33" s="183">
        <f>+Q3</f>
        <v>1</v>
      </c>
      <c r="R33" s="7" t="str">
        <f>+$R$2&amp;R3</f>
        <v>ДобричБалчик</v>
      </c>
      <c r="S33" s="183">
        <f>+S3</f>
        <v>1</v>
      </c>
      <c r="T33" s="7" t="str">
        <f>+$T$2&amp;T3</f>
        <v>КърджалиАрдино</v>
      </c>
      <c r="U33" s="183">
        <f>+U3</f>
        <v>1</v>
      </c>
      <c r="V33" s="7" t="str">
        <f>+$V$2&amp;V3</f>
        <v>КюстендилБобов дол</v>
      </c>
      <c r="W33" s="183">
        <f>+W3</f>
        <v>1</v>
      </c>
      <c r="X33" s="7" t="str">
        <f>+$X$2&amp;X3</f>
        <v>ЛовечАприлци</v>
      </c>
      <c r="Y33" s="183">
        <f>+Y3</f>
        <v>1</v>
      </c>
      <c r="Z33" s="7" t="str">
        <f>+$Z$2&amp;Z3</f>
        <v>МонтанаБерковица</v>
      </c>
      <c r="AA33" s="183">
        <f>+AA3</f>
        <v>1</v>
      </c>
      <c r="AB33" s="7" t="str">
        <f>+$AB$2&amp;AB3</f>
        <v>ПазарджикСептември</v>
      </c>
      <c r="AC33" s="183">
        <f>+AC3</f>
        <v>1</v>
      </c>
      <c r="AD33" s="7" t="str">
        <f>+$AD$2&amp;AD3</f>
        <v>ПерникБрезник</v>
      </c>
      <c r="AE33" s="183">
        <f>+AE3</f>
        <v>1</v>
      </c>
      <c r="AF33" s="7" t="str">
        <f>+$AF$2&amp;AF3</f>
        <v>ПлевенБелене</v>
      </c>
      <c r="AG33" s="183">
        <f>+AG3</f>
        <v>1</v>
      </c>
      <c r="AH33" s="7" t="str">
        <f>+$AH$2&amp;AH3</f>
        <v>ПловдивАсеновград</v>
      </c>
      <c r="AI33" s="183">
        <f>+AI3</f>
        <v>1</v>
      </c>
      <c r="AJ33" s="7" t="str">
        <f>+$AJ$2&amp;AJ3</f>
        <v>РазградЗавет</v>
      </c>
      <c r="AK33" s="183">
        <f>+AK3</f>
        <v>1</v>
      </c>
      <c r="AL33" s="7" t="str">
        <f>+$AL$2&amp;AL3</f>
        <v>РусеБорово</v>
      </c>
      <c r="AM33" s="183">
        <f>+AM3</f>
        <v>1</v>
      </c>
      <c r="AN33" s="7" t="str">
        <f>+$AN$2&amp;AN3</f>
        <v>СилистраАлфатар</v>
      </c>
      <c r="AO33" s="183">
        <f>+AO3</f>
        <v>1</v>
      </c>
      <c r="AP33" s="7" t="str">
        <f>+$AP$2&amp;AP3</f>
        <v>СливенКотел</v>
      </c>
      <c r="AQ33" s="183">
        <f>+AQ3</f>
        <v>1</v>
      </c>
      <c r="AR33" s="7" t="str">
        <f>+$AR$2&amp;AR3</f>
        <v>СмолянБаните</v>
      </c>
      <c r="AS33" s="183">
        <f>+AS3</f>
        <v>1</v>
      </c>
      <c r="AT33" s="7" t="str">
        <f>+$AT$2&amp;AT3</f>
        <v>СофияАнтон</v>
      </c>
      <c r="AU33" s="183">
        <f>+AU3</f>
        <v>1</v>
      </c>
      <c r="AV33" s="7" t="str">
        <f>+$AV$2&amp;AV3</f>
        <v>София_столицаСтолична</v>
      </c>
      <c r="AW33" s="183">
        <f>+AW3</f>
        <v>1</v>
      </c>
      <c r="AX33" s="7" t="str">
        <f>+$AX$2&amp;AX3</f>
        <v>Стара_ЗагораБратя Даскалови</v>
      </c>
      <c r="AY33" s="183">
        <f>+AY3</f>
        <v>1</v>
      </c>
      <c r="AZ33" s="7" t="str">
        <f>+$AZ$2&amp;AZ3</f>
        <v>ТърговищеАнтоново</v>
      </c>
      <c r="BA33" s="183">
        <f>+BA3</f>
        <v>1</v>
      </c>
      <c r="BB33" s="7" t="str">
        <f>+$BB$2&amp;BB3</f>
        <v>ХасковоДимитровград</v>
      </c>
      <c r="BC33" s="183">
        <f>+BC3</f>
        <v>1</v>
      </c>
      <c r="BD33" s="7" t="str">
        <f>+$BD$2&amp;BD3</f>
        <v>ШуменВелики Преслав</v>
      </c>
      <c r="BE33" s="183">
        <f>+BE3</f>
        <v>1</v>
      </c>
      <c r="BF33" s="7" t="str">
        <f>+$BF$2&amp;BF3</f>
        <v>ЯмболБолярово</v>
      </c>
    </row>
    <row r="34" spans="2:58" x14ac:dyDescent="0.25">
      <c r="B34" s="183">
        <v>2</v>
      </c>
      <c r="C34" s="183">
        <f t="shared" si="26"/>
        <v>2</v>
      </c>
      <c r="D34" s="7" t="str">
        <f t="shared" si="27"/>
        <v>БлагоевградБелица</v>
      </c>
      <c r="E34" s="183">
        <f t="shared" si="28"/>
        <v>2</v>
      </c>
      <c r="F34" s="7" t="str">
        <f t="shared" si="29"/>
        <v>БургасБургас</v>
      </c>
      <c r="G34" s="183">
        <f t="shared" ref="G34:G44" si="30">+G4</f>
        <v>2</v>
      </c>
      <c r="H34" s="7" t="str">
        <f t="shared" ref="H34:H44" si="31">+$H$2&amp;H4</f>
        <v>ВарнаАксаково</v>
      </c>
      <c r="I34" s="183">
        <f t="shared" ref="I34:I42" si="32">+I4</f>
        <v>2</v>
      </c>
      <c r="J34" s="7" t="str">
        <f t="shared" ref="J34:J42" si="33">+$J$2&amp;J4</f>
        <v>Велико_ТърновоГорна Оряховица</v>
      </c>
      <c r="K34" s="183">
        <f t="shared" ref="K34:K43" si="34">+K4</f>
        <v>2</v>
      </c>
      <c r="L34" s="7" t="str">
        <f t="shared" ref="L34:L43" si="35">+$L$2&amp;L4</f>
        <v>ВидинБойница</v>
      </c>
      <c r="M34" s="183">
        <f t="shared" ref="M34:M42" si="36">+M4</f>
        <v>2</v>
      </c>
      <c r="N34" s="7" t="str">
        <f t="shared" ref="N34:N42" si="37">+$N$2&amp;N4</f>
        <v>ВрацаБяла Слатина</v>
      </c>
      <c r="O34" s="183">
        <f t="shared" ref="O34:O36" si="38">+O4</f>
        <v>2</v>
      </c>
      <c r="P34" s="7" t="str">
        <f t="shared" ref="P34:P36" si="39">+$P$2&amp;P4</f>
        <v>ГабровоДряново</v>
      </c>
      <c r="Q34" s="183">
        <f t="shared" ref="Q34:Q40" si="40">+Q4</f>
        <v>2</v>
      </c>
      <c r="R34" s="7" t="str">
        <f t="shared" ref="R34:R40" si="41">+$R$2&amp;R4</f>
        <v>ДобричГенерал Тошево</v>
      </c>
      <c r="S34" s="183">
        <f t="shared" ref="S34:S39" si="42">+S4</f>
        <v>2</v>
      </c>
      <c r="T34" s="7" t="str">
        <f t="shared" ref="T34:T39" si="43">+$T$2&amp;T4</f>
        <v>КърджалиДжебел</v>
      </c>
      <c r="U34" s="183">
        <f t="shared" ref="U34:U41" si="44">+U4</f>
        <v>2</v>
      </c>
      <c r="V34" s="7" t="str">
        <f t="shared" ref="V34:V41" si="45">+$V$2&amp;V4</f>
        <v>КюстендилБобошево</v>
      </c>
      <c r="W34" s="183">
        <f t="shared" ref="W34:W40" si="46">+W4</f>
        <v>2</v>
      </c>
      <c r="X34" s="7" t="str">
        <f t="shared" ref="X34:X40" si="47">+$X$2&amp;X4</f>
        <v>ЛовечЛетница</v>
      </c>
      <c r="Y34" s="183">
        <f t="shared" ref="Y34:Y43" si="48">+Y4</f>
        <v>2</v>
      </c>
      <c r="Z34" s="7" t="str">
        <f t="shared" ref="Z34:Z43" si="49">+$Z$2&amp;Z4</f>
        <v>МонтанаБойчиновци</v>
      </c>
      <c r="AA34" s="183">
        <f t="shared" ref="AA34:AA44" si="50">+AA4</f>
        <v>2</v>
      </c>
      <c r="AB34" s="7" t="str">
        <f t="shared" ref="AB34:AB44" si="51">+$AB$2&amp;AB4</f>
        <v>ПазарджикБатак</v>
      </c>
      <c r="AC34" s="183">
        <f t="shared" ref="AC34:AC38" si="52">+AC4</f>
        <v>2</v>
      </c>
      <c r="AD34" s="7" t="str">
        <f t="shared" ref="AD34:AD38" si="53">+$AD$2&amp;AD4</f>
        <v>ПерникЗемен</v>
      </c>
      <c r="AE34" s="183">
        <f t="shared" ref="AE34:AE43" si="54">+AE4</f>
        <v>2</v>
      </c>
      <c r="AF34" s="7" t="str">
        <f t="shared" ref="AF34:AF43" si="55">+$AF$2&amp;AF4</f>
        <v>ПлевенГулянци</v>
      </c>
      <c r="AG34" s="183">
        <f t="shared" ref="AG34:AG49" si="56">+AG4</f>
        <v>2</v>
      </c>
      <c r="AH34" s="7" t="str">
        <f t="shared" ref="AH34:AH49" si="57">+$AH$2&amp;AH4</f>
        <v>ПловдивБрезово</v>
      </c>
      <c r="AI34" s="183">
        <f t="shared" ref="AI34:AI39" si="58">+AI4</f>
        <v>2</v>
      </c>
      <c r="AJ34" s="7" t="str">
        <f t="shared" ref="AJ34:AJ39" si="59">+$AJ$2&amp;AJ4</f>
        <v>РазградИсперих</v>
      </c>
      <c r="AK34" s="183">
        <f t="shared" ref="AK34:AK40" si="60">+AK4</f>
        <v>2</v>
      </c>
      <c r="AL34" s="7" t="str">
        <f t="shared" ref="AL34:AL40" si="61">+$AL$2&amp;AL4</f>
        <v>РусеБяла</v>
      </c>
      <c r="AM34" s="183">
        <f t="shared" ref="AM34:AM39" si="62">+AM4</f>
        <v>2</v>
      </c>
      <c r="AN34" s="7" t="str">
        <f t="shared" ref="AN34:AN39" si="63">+$AN$2&amp;AN4</f>
        <v>СилистраГлавиница</v>
      </c>
      <c r="AO34" s="183">
        <f t="shared" ref="AO34:AO36" si="64">+AO4</f>
        <v>2</v>
      </c>
      <c r="AP34" s="7" t="str">
        <f t="shared" ref="AP34:AP36" si="65">+$AP$2&amp;AP4</f>
        <v>СливенНова Загора</v>
      </c>
      <c r="AQ34" s="183">
        <f t="shared" ref="AQ34:AQ42" si="66">+AQ4</f>
        <v>2</v>
      </c>
      <c r="AR34" s="7" t="str">
        <f t="shared" ref="AR34:AR42" si="67">+$AR$2&amp;AR4</f>
        <v>СмолянБорино</v>
      </c>
      <c r="AS34" s="183">
        <f t="shared" ref="AS34:AS54" si="68">+AS4</f>
        <v>2</v>
      </c>
      <c r="AT34" s="7" t="str">
        <f t="shared" ref="AT34:AT54" si="69">+$AT$2&amp;AT4</f>
        <v>СофияБожурище</v>
      </c>
      <c r="AU34" s="7"/>
      <c r="AV34" s="7"/>
      <c r="AW34" s="183">
        <f t="shared" ref="AW34:AW43" si="70">+AW4</f>
        <v>2</v>
      </c>
      <c r="AX34" s="7" t="str">
        <f t="shared" ref="AX34:AX43" si="71">+$AX$2&amp;AX4</f>
        <v>Стара_ЗагораГурково</v>
      </c>
      <c r="AY34" s="183">
        <f t="shared" ref="AY34:AY37" si="72">+AY4</f>
        <v>2</v>
      </c>
      <c r="AZ34" s="7" t="str">
        <f t="shared" ref="AZ34:AZ37" si="73">+$AZ$2&amp;AZ4</f>
        <v>ТърговищеОмуртаг</v>
      </c>
      <c r="BA34" s="183">
        <f t="shared" ref="BA34:BA43" si="74">+BA4</f>
        <v>2</v>
      </c>
      <c r="BB34" s="7" t="str">
        <f t="shared" ref="BB34:BB43" si="75">+$BB$2&amp;BB4</f>
        <v>ХасковоИвайловград</v>
      </c>
      <c r="BC34" s="183">
        <f t="shared" ref="BC34:BC42" si="76">+BC4</f>
        <v>2</v>
      </c>
      <c r="BD34" s="7" t="str">
        <f t="shared" ref="BD34:BD42" si="77">+$BD$2&amp;BD4</f>
        <v>ШуменВенец</v>
      </c>
      <c r="BE34" s="183">
        <f t="shared" ref="BE34:BE37" si="78">+BE4</f>
        <v>2</v>
      </c>
      <c r="BF34" s="7" t="str">
        <f t="shared" ref="BF34:BF37" si="79">+$BF$2&amp;BF4</f>
        <v>ЯмболЕлхово</v>
      </c>
    </row>
    <row r="35" spans="2:58" x14ac:dyDescent="0.25">
      <c r="B35" s="183">
        <v>3</v>
      </c>
      <c r="C35" s="183">
        <f t="shared" si="26"/>
        <v>3</v>
      </c>
      <c r="D35" s="7" t="str">
        <f t="shared" si="27"/>
        <v>БлагоевградБлагоевград</v>
      </c>
      <c r="E35" s="183">
        <f t="shared" si="28"/>
        <v>3</v>
      </c>
      <c r="F35" s="7" t="str">
        <f t="shared" si="29"/>
        <v>БургасКамено</v>
      </c>
      <c r="G35" s="183">
        <f t="shared" si="30"/>
        <v>3</v>
      </c>
      <c r="H35" s="7" t="str">
        <f t="shared" si="31"/>
        <v>ВарнаБелослав</v>
      </c>
      <c r="I35" s="183">
        <f t="shared" si="32"/>
        <v>3</v>
      </c>
      <c r="J35" s="7" t="str">
        <f t="shared" si="33"/>
        <v>Велико_ТърновоЕлена</v>
      </c>
      <c r="K35" s="183">
        <f t="shared" si="34"/>
        <v>3</v>
      </c>
      <c r="L35" s="7" t="str">
        <f t="shared" si="35"/>
        <v>ВидинБрегово</v>
      </c>
      <c r="M35" s="183">
        <f t="shared" si="36"/>
        <v>3</v>
      </c>
      <c r="N35" s="7" t="str">
        <f t="shared" si="37"/>
        <v>ВрацаВраца</v>
      </c>
      <c r="O35" s="183">
        <f t="shared" si="38"/>
        <v>3</v>
      </c>
      <c r="P35" s="7" t="str">
        <f t="shared" si="39"/>
        <v>ГабровоСевлиево</v>
      </c>
      <c r="Q35" s="183">
        <f t="shared" si="40"/>
        <v>3</v>
      </c>
      <c r="R35" s="7" t="str">
        <f t="shared" si="41"/>
        <v>ДобричДобрич</v>
      </c>
      <c r="S35" s="183">
        <f t="shared" si="42"/>
        <v>3</v>
      </c>
      <c r="T35" s="7" t="str">
        <f t="shared" si="43"/>
        <v>КърджалиКирково</v>
      </c>
      <c r="U35" s="183">
        <f t="shared" si="44"/>
        <v>3</v>
      </c>
      <c r="V35" s="7" t="str">
        <f t="shared" si="45"/>
        <v>КюстендилДупница</v>
      </c>
      <c r="W35" s="183">
        <f t="shared" si="46"/>
        <v>3</v>
      </c>
      <c r="X35" s="7" t="str">
        <f t="shared" si="47"/>
        <v>ЛовечЛовеч</v>
      </c>
      <c r="Y35" s="183">
        <f t="shared" si="48"/>
        <v>3</v>
      </c>
      <c r="Z35" s="7" t="str">
        <f t="shared" si="49"/>
        <v>МонтанаБрусарци</v>
      </c>
      <c r="AA35" s="183">
        <f t="shared" si="50"/>
        <v>3</v>
      </c>
      <c r="AB35" s="7" t="str">
        <f t="shared" si="51"/>
        <v>ПазарджикБелово</v>
      </c>
      <c r="AC35" s="183">
        <f t="shared" si="52"/>
        <v>3</v>
      </c>
      <c r="AD35" s="7" t="str">
        <f t="shared" si="53"/>
        <v>ПерникКовачевци</v>
      </c>
      <c r="AE35" s="183">
        <f t="shared" si="54"/>
        <v>3</v>
      </c>
      <c r="AF35" s="7" t="str">
        <f t="shared" si="55"/>
        <v>ПлевенДолна Митрополия</v>
      </c>
      <c r="AG35" s="183">
        <f t="shared" si="56"/>
        <v>3</v>
      </c>
      <c r="AH35" s="7" t="str">
        <f t="shared" si="57"/>
        <v>ПловдивКалояново</v>
      </c>
      <c r="AI35" s="183">
        <f t="shared" si="58"/>
        <v>3</v>
      </c>
      <c r="AJ35" s="7" t="str">
        <f t="shared" si="59"/>
        <v>РазградКубрат</v>
      </c>
      <c r="AK35" s="183">
        <f t="shared" si="60"/>
        <v>3</v>
      </c>
      <c r="AL35" s="7" t="str">
        <f t="shared" si="61"/>
        <v>РусеВетово</v>
      </c>
      <c r="AM35" s="183">
        <f t="shared" si="62"/>
        <v>3</v>
      </c>
      <c r="AN35" s="7" t="str">
        <f t="shared" si="63"/>
        <v>СилистраДулово</v>
      </c>
      <c r="AO35" s="183">
        <f t="shared" si="64"/>
        <v>3</v>
      </c>
      <c r="AP35" s="7" t="str">
        <f t="shared" si="65"/>
        <v>СливенСливен</v>
      </c>
      <c r="AQ35" s="183">
        <f t="shared" si="66"/>
        <v>3</v>
      </c>
      <c r="AR35" s="7" t="str">
        <f t="shared" si="67"/>
        <v>СмолянДевин</v>
      </c>
      <c r="AS35" s="183">
        <f t="shared" si="68"/>
        <v>3</v>
      </c>
      <c r="AT35" s="7" t="str">
        <f t="shared" si="69"/>
        <v>СофияБотевград</v>
      </c>
      <c r="AU35" s="7"/>
      <c r="AV35" s="7"/>
      <c r="AW35" s="183">
        <f t="shared" si="70"/>
        <v>3</v>
      </c>
      <c r="AX35" s="7" t="str">
        <f t="shared" si="71"/>
        <v>Стара_ЗагораГълъбово</v>
      </c>
      <c r="AY35" s="183">
        <f t="shared" si="72"/>
        <v>3</v>
      </c>
      <c r="AZ35" s="7" t="str">
        <f t="shared" si="73"/>
        <v>ТърговищеОпака</v>
      </c>
      <c r="BA35" s="183">
        <f t="shared" si="74"/>
        <v>3</v>
      </c>
      <c r="BB35" s="7" t="str">
        <f t="shared" si="75"/>
        <v>ХасковоЛюбимец</v>
      </c>
      <c r="BC35" s="183">
        <f t="shared" si="76"/>
        <v>3</v>
      </c>
      <c r="BD35" s="7" t="str">
        <f t="shared" si="77"/>
        <v>ШуменВърбица</v>
      </c>
      <c r="BE35" s="183">
        <f t="shared" si="78"/>
        <v>3</v>
      </c>
      <c r="BF35" s="7" t="str">
        <f t="shared" si="79"/>
        <v>ЯмболСтралджа</v>
      </c>
    </row>
    <row r="36" spans="2:58" x14ac:dyDescent="0.25">
      <c r="B36" s="183">
        <v>4</v>
      </c>
      <c r="C36" s="183">
        <f t="shared" si="26"/>
        <v>4</v>
      </c>
      <c r="D36" s="7" t="str">
        <f t="shared" si="27"/>
        <v>БлагоевградГоце Делчев</v>
      </c>
      <c r="E36" s="183">
        <f t="shared" si="28"/>
        <v>4</v>
      </c>
      <c r="F36" s="7" t="str">
        <f t="shared" si="29"/>
        <v>БургасКарнобат</v>
      </c>
      <c r="G36" s="183">
        <f t="shared" si="30"/>
        <v>4</v>
      </c>
      <c r="H36" s="7" t="str">
        <f t="shared" si="31"/>
        <v>ВарнаБяла</v>
      </c>
      <c r="I36" s="183">
        <f t="shared" si="32"/>
        <v>4</v>
      </c>
      <c r="J36" s="7" t="str">
        <f t="shared" si="33"/>
        <v>Велико_ТърновоЗлатарица</v>
      </c>
      <c r="K36" s="183">
        <f t="shared" si="34"/>
        <v>4</v>
      </c>
      <c r="L36" s="7" t="str">
        <f t="shared" si="35"/>
        <v>ВидинВидин</v>
      </c>
      <c r="M36" s="183">
        <f t="shared" si="36"/>
        <v>4</v>
      </c>
      <c r="N36" s="7" t="str">
        <f t="shared" si="37"/>
        <v>ВрацаКозлодуй</v>
      </c>
      <c r="O36" s="183">
        <f t="shared" si="38"/>
        <v>4</v>
      </c>
      <c r="P36" s="7" t="str">
        <f t="shared" si="39"/>
        <v>ГабровоТрявна</v>
      </c>
      <c r="Q36" s="183">
        <f t="shared" si="40"/>
        <v>4</v>
      </c>
      <c r="R36" s="7" t="str">
        <f t="shared" si="41"/>
        <v>ДобричДобрич-селска</v>
      </c>
      <c r="S36" s="183">
        <f t="shared" si="42"/>
        <v>4</v>
      </c>
      <c r="T36" s="7" t="str">
        <f t="shared" si="43"/>
        <v>КърджалиКрумовград</v>
      </c>
      <c r="U36" s="183">
        <f t="shared" si="44"/>
        <v>4</v>
      </c>
      <c r="V36" s="7" t="str">
        <f t="shared" si="45"/>
        <v>КюстендилКочериново</v>
      </c>
      <c r="W36" s="183">
        <f t="shared" si="46"/>
        <v>4</v>
      </c>
      <c r="X36" s="7" t="str">
        <f t="shared" si="47"/>
        <v>ЛовечЛуковит</v>
      </c>
      <c r="Y36" s="183">
        <f t="shared" si="48"/>
        <v>4</v>
      </c>
      <c r="Z36" s="7" t="str">
        <f t="shared" si="49"/>
        <v>МонтанаВълчедръм</v>
      </c>
      <c r="AA36" s="183">
        <f t="shared" si="50"/>
        <v>4</v>
      </c>
      <c r="AB36" s="7" t="str">
        <f t="shared" si="51"/>
        <v>ПазарджикБрацигово</v>
      </c>
      <c r="AC36" s="183">
        <f t="shared" si="52"/>
        <v>4</v>
      </c>
      <c r="AD36" s="7" t="str">
        <f t="shared" si="53"/>
        <v>ПерникПерник</v>
      </c>
      <c r="AE36" s="183">
        <f t="shared" si="54"/>
        <v>4</v>
      </c>
      <c r="AF36" s="7" t="str">
        <f t="shared" si="55"/>
        <v>ПлевенДолни Дъбник</v>
      </c>
      <c r="AG36" s="183">
        <f t="shared" si="56"/>
        <v>4</v>
      </c>
      <c r="AH36" s="7" t="str">
        <f t="shared" si="57"/>
        <v>ПловдивКарлово</v>
      </c>
      <c r="AI36" s="183">
        <f t="shared" si="58"/>
        <v>4</v>
      </c>
      <c r="AJ36" s="7" t="str">
        <f t="shared" si="59"/>
        <v>РазградЛозница</v>
      </c>
      <c r="AK36" s="183">
        <f t="shared" si="60"/>
        <v>4</v>
      </c>
      <c r="AL36" s="7" t="str">
        <f t="shared" si="61"/>
        <v>РусеДве могили</v>
      </c>
      <c r="AM36" s="183">
        <f t="shared" si="62"/>
        <v>4</v>
      </c>
      <c r="AN36" s="7" t="str">
        <f t="shared" si="63"/>
        <v>СилистраКайнарджа</v>
      </c>
      <c r="AO36" s="183">
        <f t="shared" si="64"/>
        <v>4</v>
      </c>
      <c r="AP36" s="7" t="str">
        <f t="shared" si="65"/>
        <v>СливенТвърдица</v>
      </c>
      <c r="AQ36" s="183">
        <f t="shared" si="66"/>
        <v>4</v>
      </c>
      <c r="AR36" s="7" t="str">
        <f t="shared" si="67"/>
        <v>СмолянДоспат</v>
      </c>
      <c r="AS36" s="183">
        <f t="shared" si="68"/>
        <v>4</v>
      </c>
      <c r="AT36" s="7" t="str">
        <f t="shared" si="69"/>
        <v>СофияГодеч</v>
      </c>
      <c r="AU36" s="7"/>
      <c r="AV36" s="7"/>
      <c r="AW36" s="183">
        <f t="shared" si="70"/>
        <v>4</v>
      </c>
      <c r="AX36" s="7" t="str">
        <f t="shared" si="71"/>
        <v>Стара_ЗагораКазанлък</v>
      </c>
      <c r="AY36" s="183">
        <f t="shared" si="72"/>
        <v>4</v>
      </c>
      <c r="AZ36" s="7" t="str">
        <f t="shared" si="73"/>
        <v>ТърговищеПопово</v>
      </c>
      <c r="BA36" s="183">
        <f t="shared" si="74"/>
        <v>4</v>
      </c>
      <c r="BB36" s="7" t="str">
        <f t="shared" si="75"/>
        <v>ХасковоМаджарово</v>
      </c>
      <c r="BC36" s="183">
        <f t="shared" si="76"/>
        <v>4</v>
      </c>
      <c r="BD36" s="7" t="str">
        <f t="shared" si="77"/>
        <v>ШуменКаолиново</v>
      </c>
      <c r="BE36" s="183">
        <f t="shared" si="78"/>
        <v>4</v>
      </c>
      <c r="BF36" s="7" t="str">
        <f t="shared" si="79"/>
        <v>ЯмболТунджа</v>
      </c>
    </row>
    <row r="37" spans="2:58" x14ac:dyDescent="0.25">
      <c r="B37" s="183">
        <v>5</v>
      </c>
      <c r="C37" s="183">
        <f t="shared" si="26"/>
        <v>5</v>
      </c>
      <c r="D37" s="7" t="str">
        <f t="shared" si="27"/>
        <v>БлагоевградБанско</v>
      </c>
      <c r="E37" s="183">
        <f t="shared" si="28"/>
        <v>5</v>
      </c>
      <c r="F37" s="7" t="str">
        <f t="shared" si="29"/>
        <v>БургасМалко Търново</v>
      </c>
      <c r="G37" s="183">
        <f t="shared" si="30"/>
        <v>5</v>
      </c>
      <c r="H37" s="7" t="str">
        <f t="shared" si="31"/>
        <v>ВарнаВарна</v>
      </c>
      <c r="I37" s="183">
        <f t="shared" si="32"/>
        <v>5</v>
      </c>
      <c r="J37" s="7" t="str">
        <f t="shared" si="33"/>
        <v>Велико_ТърновоЛясковец</v>
      </c>
      <c r="K37" s="183">
        <f t="shared" si="34"/>
        <v>5</v>
      </c>
      <c r="L37" s="7" t="str">
        <f t="shared" si="35"/>
        <v>ВидинГрамада</v>
      </c>
      <c r="M37" s="183">
        <f t="shared" si="36"/>
        <v>5</v>
      </c>
      <c r="N37" s="7" t="str">
        <f t="shared" si="37"/>
        <v>ВрацаКриводол</v>
      </c>
      <c r="O37" s="7"/>
      <c r="P37" s="7"/>
      <c r="Q37" s="183">
        <f t="shared" si="40"/>
        <v>5</v>
      </c>
      <c r="R37" s="7" t="str">
        <f t="shared" si="41"/>
        <v>ДобричКаварна</v>
      </c>
      <c r="S37" s="183">
        <f t="shared" si="42"/>
        <v>5</v>
      </c>
      <c r="T37" s="7" t="str">
        <f t="shared" si="43"/>
        <v>КърджалиКърджали</v>
      </c>
      <c r="U37" s="183">
        <f t="shared" si="44"/>
        <v>5</v>
      </c>
      <c r="V37" s="7" t="str">
        <f t="shared" si="45"/>
        <v>КюстендилКюстендил</v>
      </c>
      <c r="W37" s="183">
        <f t="shared" si="46"/>
        <v>5</v>
      </c>
      <c r="X37" s="7" t="str">
        <f t="shared" si="47"/>
        <v>ЛовечТетевен</v>
      </c>
      <c r="Y37" s="183">
        <f t="shared" si="48"/>
        <v>5</v>
      </c>
      <c r="Z37" s="7" t="str">
        <f t="shared" si="49"/>
        <v>МонтанаВършец</v>
      </c>
      <c r="AA37" s="183">
        <f t="shared" si="50"/>
        <v>5</v>
      </c>
      <c r="AB37" s="7" t="str">
        <f t="shared" si="51"/>
        <v>ПазарджикВелинград</v>
      </c>
      <c r="AC37" s="183">
        <f t="shared" si="52"/>
        <v>5</v>
      </c>
      <c r="AD37" s="7" t="str">
        <f t="shared" si="53"/>
        <v>ПерникРадомир</v>
      </c>
      <c r="AE37" s="183">
        <f t="shared" si="54"/>
        <v>5</v>
      </c>
      <c r="AF37" s="7" t="str">
        <f t="shared" si="55"/>
        <v>ПлевенИскър</v>
      </c>
      <c r="AG37" s="183">
        <f t="shared" si="56"/>
        <v>5</v>
      </c>
      <c r="AH37" s="7" t="str">
        <f t="shared" si="57"/>
        <v>ПловдивКричим</v>
      </c>
      <c r="AI37" s="183">
        <f t="shared" si="58"/>
        <v>5</v>
      </c>
      <c r="AJ37" s="7" t="str">
        <f t="shared" si="59"/>
        <v>РазградРазград</v>
      </c>
      <c r="AK37" s="183">
        <f t="shared" si="60"/>
        <v>5</v>
      </c>
      <c r="AL37" s="7" t="str">
        <f t="shared" si="61"/>
        <v>РусеИваново</v>
      </c>
      <c r="AM37" s="183">
        <f t="shared" si="62"/>
        <v>5</v>
      </c>
      <c r="AN37" s="7" t="str">
        <f t="shared" si="63"/>
        <v>СилистраСилистра</v>
      </c>
      <c r="AO37" s="7"/>
      <c r="AP37" s="7"/>
      <c r="AQ37" s="183">
        <f t="shared" si="66"/>
        <v>5</v>
      </c>
      <c r="AR37" s="7" t="str">
        <f t="shared" si="67"/>
        <v>СмолянЗлатоград</v>
      </c>
      <c r="AS37" s="183">
        <f t="shared" si="68"/>
        <v>5</v>
      </c>
      <c r="AT37" s="7" t="str">
        <f t="shared" si="69"/>
        <v>СофияГорна Малина</v>
      </c>
      <c r="AU37" s="7"/>
      <c r="AV37" s="7"/>
      <c r="AW37" s="183">
        <f t="shared" si="70"/>
        <v>5</v>
      </c>
      <c r="AX37" s="7" t="str">
        <f t="shared" si="71"/>
        <v>Стара_ЗагораМъглиж</v>
      </c>
      <c r="AY37" s="183">
        <f t="shared" si="72"/>
        <v>5</v>
      </c>
      <c r="AZ37" s="7" t="str">
        <f t="shared" si="73"/>
        <v>ТърговищеТърговище</v>
      </c>
      <c r="BA37" s="183">
        <f t="shared" si="74"/>
        <v>5</v>
      </c>
      <c r="BB37" s="7" t="str">
        <f t="shared" si="75"/>
        <v>ХасковоМинерални бани</v>
      </c>
      <c r="BC37" s="183">
        <f t="shared" si="76"/>
        <v>5</v>
      </c>
      <c r="BD37" s="7" t="str">
        <f t="shared" si="77"/>
        <v>ШуменКаспичан</v>
      </c>
      <c r="BE37" s="183">
        <f t="shared" si="78"/>
        <v>5</v>
      </c>
      <c r="BF37" s="7" t="str">
        <f t="shared" si="79"/>
        <v>ЯмболЯмбол</v>
      </c>
    </row>
    <row r="38" spans="2:58" x14ac:dyDescent="0.25">
      <c r="B38" s="183">
        <v>6</v>
      </c>
      <c r="C38" s="183">
        <f t="shared" si="26"/>
        <v>6</v>
      </c>
      <c r="D38" s="7" t="str">
        <f t="shared" si="27"/>
        <v>БлагоевградБелица</v>
      </c>
      <c r="E38" s="183">
        <f t="shared" si="28"/>
        <v>6</v>
      </c>
      <c r="F38" s="7" t="str">
        <f t="shared" si="29"/>
        <v>БургасНесебър</v>
      </c>
      <c r="G38" s="183">
        <f t="shared" si="30"/>
        <v>6</v>
      </c>
      <c r="H38" s="7" t="str">
        <f t="shared" si="31"/>
        <v>ВарнаВетрино</v>
      </c>
      <c r="I38" s="183">
        <f t="shared" si="32"/>
        <v>6</v>
      </c>
      <c r="J38" s="7" t="str">
        <f t="shared" si="33"/>
        <v>Велико_ТърновоПавликени</v>
      </c>
      <c r="K38" s="183">
        <f t="shared" si="34"/>
        <v>6</v>
      </c>
      <c r="L38" s="7" t="str">
        <f t="shared" si="35"/>
        <v>ВидинДимово</v>
      </c>
      <c r="M38" s="183">
        <f t="shared" si="36"/>
        <v>6</v>
      </c>
      <c r="N38" s="7" t="str">
        <f t="shared" si="37"/>
        <v>ВрацаМездра</v>
      </c>
      <c r="O38" s="7"/>
      <c r="P38" s="7"/>
      <c r="Q38" s="183">
        <f t="shared" si="40"/>
        <v>6</v>
      </c>
      <c r="R38" s="7" t="str">
        <f t="shared" si="41"/>
        <v>ДобричКрушари</v>
      </c>
      <c r="S38" s="183">
        <f t="shared" si="42"/>
        <v>6</v>
      </c>
      <c r="T38" s="7" t="str">
        <f t="shared" si="43"/>
        <v>КърджалиМомчилград</v>
      </c>
      <c r="U38" s="183">
        <f t="shared" si="44"/>
        <v>6</v>
      </c>
      <c r="V38" s="7" t="str">
        <f t="shared" si="45"/>
        <v>КюстендилНевестино</v>
      </c>
      <c r="W38" s="183">
        <f t="shared" si="46"/>
        <v>6</v>
      </c>
      <c r="X38" s="7" t="str">
        <f t="shared" si="47"/>
        <v>ЛовечТроян</v>
      </c>
      <c r="Y38" s="183">
        <f t="shared" si="48"/>
        <v>6</v>
      </c>
      <c r="Z38" s="7" t="str">
        <f t="shared" si="49"/>
        <v>МонтанаГеорги Дамяново</v>
      </c>
      <c r="AA38" s="183">
        <f t="shared" si="50"/>
        <v>6</v>
      </c>
      <c r="AB38" s="7" t="str">
        <f t="shared" si="51"/>
        <v>ПазарджикЛесичово</v>
      </c>
      <c r="AC38" s="183">
        <f t="shared" si="52"/>
        <v>6</v>
      </c>
      <c r="AD38" s="7" t="str">
        <f t="shared" si="53"/>
        <v>ПерникТрън</v>
      </c>
      <c r="AE38" s="183">
        <f t="shared" si="54"/>
        <v>6</v>
      </c>
      <c r="AF38" s="7" t="str">
        <f t="shared" si="55"/>
        <v>ПлевенКнежа</v>
      </c>
      <c r="AG38" s="183">
        <f t="shared" si="56"/>
        <v>6</v>
      </c>
      <c r="AH38" s="7" t="str">
        <f t="shared" si="57"/>
        <v>ПловдивКуклен</v>
      </c>
      <c r="AI38" s="183">
        <f t="shared" si="58"/>
        <v>6</v>
      </c>
      <c r="AJ38" s="7" t="str">
        <f t="shared" si="59"/>
        <v>РазградСамуил</v>
      </c>
      <c r="AK38" s="183">
        <f t="shared" si="60"/>
        <v>6</v>
      </c>
      <c r="AL38" s="7" t="str">
        <f t="shared" si="61"/>
        <v>РусеРусе</v>
      </c>
      <c r="AM38" s="183">
        <f t="shared" si="62"/>
        <v>6</v>
      </c>
      <c r="AN38" s="7" t="str">
        <f t="shared" si="63"/>
        <v>СилистраСитово</v>
      </c>
      <c r="AO38" s="7"/>
      <c r="AP38" s="7"/>
      <c r="AQ38" s="183">
        <f t="shared" si="66"/>
        <v>6</v>
      </c>
      <c r="AR38" s="7" t="str">
        <f t="shared" si="67"/>
        <v>СмолянМадан</v>
      </c>
      <c r="AS38" s="183">
        <f t="shared" si="68"/>
        <v>6</v>
      </c>
      <c r="AT38" s="7" t="str">
        <f t="shared" si="69"/>
        <v>СофияДолна баня</v>
      </c>
      <c r="AU38" s="7"/>
      <c r="AV38" s="7"/>
      <c r="AW38" s="183">
        <f t="shared" si="70"/>
        <v>6</v>
      </c>
      <c r="AX38" s="7" t="str">
        <f t="shared" si="71"/>
        <v>Стара_ЗагораНиколаево</v>
      </c>
      <c r="AY38" s="7"/>
      <c r="AZ38" s="7"/>
      <c r="BA38" s="183">
        <f t="shared" si="74"/>
        <v>6</v>
      </c>
      <c r="BB38" s="7" t="str">
        <f t="shared" si="75"/>
        <v>ХасковоСвиленград</v>
      </c>
      <c r="BC38" s="183">
        <f t="shared" si="76"/>
        <v>6</v>
      </c>
      <c r="BD38" s="7" t="str">
        <f t="shared" si="77"/>
        <v>ШуменНикола Козлево</v>
      </c>
      <c r="BE38" s="7"/>
      <c r="BF38" s="7"/>
    </row>
    <row r="39" spans="2:58" x14ac:dyDescent="0.25">
      <c r="B39" s="183">
        <v>7</v>
      </c>
      <c r="C39" s="183">
        <f t="shared" si="26"/>
        <v>7</v>
      </c>
      <c r="D39" s="7" t="str">
        <f t="shared" si="27"/>
        <v>БлагоевградБлагоевград</v>
      </c>
      <c r="E39" s="183">
        <f t="shared" si="28"/>
        <v>7</v>
      </c>
      <c r="F39" s="7" t="str">
        <f t="shared" si="29"/>
        <v>БургасПоморие</v>
      </c>
      <c r="G39" s="183">
        <f t="shared" si="30"/>
        <v>7</v>
      </c>
      <c r="H39" s="7" t="str">
        <f t="shared" si="31"/>
        <v>ВарнаВълчи дол</v>
      </c>
      <c r="I39" s="183">
        <f t="shared" si="32"/>
        <v>7</v>
      </c>
      <c r="J39" s="7" t="str">
        <f t="shared" si="33"/>
        <v>Велико_ТърновоПолски Тръмбеш</v>
      </c>
      <c r="K39" s="183">
        <f t="shared" si="34"/>
        <v>7</v>
      </c>
      <c r="L39" s="7" t="str">
        <f t="shared" si="35"/>
        <v>ВидинКула</v>
      </c>
      <c r="M39" s="183">
        <f t="shared" si="36"/>
        <v>7</v>
      </c>
      <c r="N39" s="7" t="str">
        <f t="shared" si="37"/>
        <v>ВрацаМизия</v>
      </c>
      <c r="O39" s="7"/>
      <c r="P39" s="7"/>
      <c r="Q39" s="183">
        <f t="shared" si="40"/>
        <v>7</v>
      </c>
      <c r="R39" s="7" t="str">
        <f t="shared" si="41"/>
        <v>ДобричТервел</v>
      </c>
      <c r="S39" s="183">
        <f t="shared" si="42"/>
        <v>7</v>
      </c>
      <c r="T39" s="7" t="str">
        <f t="shared" si="43"/>
        <v>КърджалиЧерноочене</v>
      </c>
      <c r="U39" s="183">
        <f t="shared" si="44"/>
        <v>7</v>
      </c>
      <c r="V39" s="7" t="str">
        <f t="shared" si="45"/>
        <v>КюстендилРила</v>
      </c>
      <c r="W39" s="183">
        <f t="shared" si="46"/>
        <v>7</v>
      </c>
      <c r="X39" s="7" t="str">
        <f t="shared" si="47"/>
        <v>ЛовечУгърчин</v>
      </c>
      <c r="Y39" s="183">
        <f t="shared" si="48"/>
        <v>7</v>
      </c>
      <c r="Z39" s="7" t="str">
        <f t="shared" si="49"/>
        <v>МонтанаЛом</v>
      </c>
      <c r="AA39" s="183">
        <f t="shared" si="50"/>
        <v>7</v>
      </c>
      <c r="AB39" s="7" t="str">
        <f t="shared" si="51"/>
        <v>ПазарджикПазарджик</v>
      </c>
      <c r="AC39" s="7"/>
      <c r="AD39" s="7"/>
      <c r="AE39" s="183">
        <f t="shared" si="54"/>
        <v>7</v>
      </c>
      <c r="AF39" s="7" t="str">
        <f t="shared" si="55"/>
        <v>ПлевенЛевски</v>
      </c>
      <c r="AG39" s="183">
        <f t="shared" si="56"/>
        <v>7</v>
      </c>
      <c r="AH39" s="7" t="str">
        <f t="shared" si="57"/>
        <v>ПловдивЛъки</v>
      </c>
      <c r="AI39" s="183">
        <f t="shared" si="58"/>
        <v>7</v>
      </c>
      <c r="AJ39" s="7" t="str">
        <f t="shared" si="59"/>
        <v>РазградЦар Калоян</v>
      </c>
      <c r="AK39" s="183">
        <f t="shared" si="60"/>
        <v>7</v>
      </c>
      <c r="AL39" s="7" t="str">
        <f t="shared" si="61"/>
        <v>РусеСливо поле</v>
      </c>
      <c r="AM39" s="183">
        <f t="shared" si="62"/>
        <v>7</v>
      </c>
      <c r="AN39" s="7" t="str">
        <f t="shared" si="63"/>
        <v>СилистраТутракан</v>
      </c>
      <c r="AO39" s="7"/>
      <c r="AP39" s="7"/>
      <c r="AQ39" s="183">
        <f t="shared" si="66"/>
        <v>7</v>
      </c>
      <c r="AR39" s="7" t="str">
        <f t="shared" si="67"/>
        <v>СмолянНеделино</v>
      </c>
      <c r="AS39" s="183">
        <f t="shared" si="68"/>
        <v>7</v>
      </c>
      <c r="AT39" s="7" t="str">
        <f t="shared" si="69"/>
        <v>СофияДрагоман</v>
      </c>
      <c r="AU39" s="7"/>
      <c r="AV39" s="7"/>
      <c r="AW39" s="183">
        <f t="shared" si="70"/>
        <v>7</v>
      </c>
      <c r="AX39" s="7" t="str">
        <f t="shared" si="71"/>
        <v>Стара_ЗагораОпан</v>
      </c>
      <c r="AY39" s="7"/>
      <c r="AZ39" s="7"/>
      <c r="BA39" s="183">
        <f t="shared" si="74"/>
        <v>7</v>
      </c>
      <c r="BB39" s="7" t="str">
        <f t="shared" si="75"/>
        <v>ХасковоСимеоновград</v>
      </c>
      <c r="BC39" s="183">
        <f t="shared" si="76"/>
        <v>7</v>
      </c>
      <c r="BD39" s="7" t="str">
        <f t="shared" si="77"/>
        <v>ШуменНови пазар</v>
      </c>
      <c r="BE39" s="7"/>
      <c r="BF39" s="7"/>
    </row>
    <row r="40" spans="2:58" x14ac:dyDescent="0.25">
      <c r="B40" s="183">
        <v>8</v>
      </c>
      <c r="C40" s="183">
        <f t="shared" si="26"/>
        <v>8</v>
      </c>
      <c r="D40" s="7" t="str">
        <f t="shared" si="27"/>
        <v>БлагоевградГоце Делчев</v>
      </c>
      <c r="E40" s="183">
        <f t="shared" si="28"/>
        <v>8</v>
      </c>
      <c r="F40" s="7" t="str">
        <f t="shared" si="29"/>
        <v>БургасПриморско</v>
      </c>
      <c r="G40" s="183">
        <f t="shared" si="30"/>
        <v>8</v>
      </c>
      <c r="H40" s="7" t="str">
        <f t="shared" si="31"/>
        <v>ВарнаДевня</v>
      </c>
      <c r="I40" s="183">
        <f t="shared" si="32"/>
        <v>8</v>
      </c>
      <c r="J40" s="7" t="str">
        <f t="shared" si="33"/>
        <v>Велико_ТърновоСвищов</v>
      </c>
      <c r="K40" s="183">
        <f t="shared" si="34"/>
        <v>8</v>
      </c>
      <c r="L40" s="7" t="str">
        <f t="shared" si="35"/>
        <v>ВидинМакреш</v>
      </c>
      <c r="M40" s="183">
        <f t="shared" si="36"/>
        <v>8</v>
      </c>
      <c r="N40" s="7" t="str">
        <f t="shared" si="37"/>
        <v>ВрацаОряхово</v>
      </c>
      <c r="O40" s="7"/>
      <c r="P40" s="7"/>
      <c r="Q40" s="183">
        <f t="shared" si="40"/>
        <v>8</v>
      </c>
      <c r="R40" s="7" t="str">
        <f t="shared" si="41"/>
        <v>ДобричШабла</v>
      </c>
      <c r="S40" s="7"/>
      <c r="T40" s="7"/>
      <c r="U40" s="183">
        <f t="shared" si="44"/>
        <v>8</v>
      </c>
      <c r="V40" s="7" t="str">
        <f t="shared" si="45"/>
        <v>КюстендилСапарева баня</v>
      </c>
      <c r="W40" s="183">
        <f t="shared" si="46"/>
        <v>8</v>
      </c>
      <c r="X40" s="7" t="str">
        <f t="shared" si="47"/>
        <v>ЛовечЯбланица</v>
      </c>
      <c r="Y40" s="183">
        <f t="shared" si="48"/>
        <v>8</v>
      </c>
      <c r="Z40" s="7" t="str">
        <f t="shared" si="49"/>
        <v>МонтанаМедковец</v>
      </c>
      <c r="AA40" s="183">
        <f t="shared" si="50"/>
        <v>8</v>
      </c>
      <c r="AB40" s="7" t="str">
        <f t="shared" si="51"/>
        <v>ПазарджикПанагюрище</v>
      </c>
      <c r="AC40" s="7"/>
      <c r="AD40" s="7"/>
      <c r="AE40" s="183">
        <f t="shared" si="54"/>
        <v>8</v>
      </c>
      <c r="AF40" s="7" t="str">
        <f t="shared" si="55"/>
        <v>ПлевенНикопол</v>
      </c>
      <c r="AG40" s="183">
        <f t="shared" si="56"/>
        <v>8</v>
      </c>
      <c r="AH40" s="7" t="str">
        <f t="shared" si="57"/>
        <v>ПловдивМарица</v>
      </c>
      <c r="AI40" s="7"/>
      <c r="AJ40" s="7"/>
      <c r="AK40" s="183">
        <f t="shared" si="60"/>
        <v>8</v>
      </c>
      <c r="AL40" s="7" t="str">
        <f t="shared" si="61"/>
        <v>РусеЦеново</v>
      </c>
      <c r="AM40" s="7"/>
      <c r="AN40" s="7"/>
      <c r="AO40" s="7"/>
      <c r="AP40" s="7"/>
      <c r="AQ40" s="183">
        <f t="shared" si="66"/>
        <v>8</v>
      </c>
      <c r="AR40" s="7" t="str">
        <f t="shared" si="67"/>
        <v>СмолянРудозем</v>
      </c>
      <c r="AS40" s="183">
        <f t="shared" si="68"/>
        <v>8</v>
      </c>
      <c r="AT40" s="7" t="str">
        <f t="shared" si="69"/>
        <v>СофияЕлин Пелин</v>
      </c>
      <c r="AU40" s="7"/>
      <c r="AV40" s="7"/>
      <c r="AW40" s="183">
        <f t="shared" si="70"/>
        <v>8</v>
      </c>
      <c r="AX40" s="7" t="str">
        <f t="shared" si="71"/>
        <v>Стара_ЗагораПавел баня</v>
      </c>
      <c r="AY40" s="7"/>
      <c r="AZ40" s="7"/>
      <c r="BA40" s="183">
        <f t="shared" si="74"/>
        <v>8</v>
      </c>
      <c r="BB40" s="7" t="str">
        <f t="shared" si="75"/>
        <v>ХасковоСтамболово</v>
      </c>
      <c r="BC40" s="183">
        <f t="shared" si="76"/>
        <v>8</v>
      </c>
      <c r="BD40" s="7" t="str">
        <f t="shared" si="77"/>
        <v>ШуменСмядово</v>
      </c>
      <c r="BE40" s="7"/>
      <c r="BF40" s="7"/>
    </row>
    <row r="41" spans="2:58" x14ac:dyDescent="0.25">
      <c r="B41" s="183">
        <v>9</v>
      </c>
      <c r="C41" s="183">
        <f t="shared" si="26"/>
        <v>9</v>
      </c>
      <c r="D41" s="7" t="str">
        <f t="shared" si="27"/>
        <v>БлагоевградБанско</v>
      </c>
      <c r="E41" s="183">
        <f t="shared" si="28"/>
        <v>9</v>
      </c>
      <c r="F41" s="7" t="str">
        <f t="shared" si="29"/>
        <v>БургасРуен</v>
      </c>
      <c r="G41" s="183">
        <f t="shared" si="30"/>
        <v>9</v>
      </c>
      <c r="H41" s="7" t="str">
        <f t="shared" si="31"/>
        <v>ВарнаДолни чифлик</v>
      </c>
      <c r="I41" s="183">
        <f t="shared" si="32"/>
        <v>9</v>
      </c>
      <c r="J41" s="7" t="str">
        <f t="shared" si="33"/>
        <v>Велико_ТърновоСтражица</v>
      </c>
      <c r="K41" s="183">
        <f t="shared" si="34"/>
        <v>9</v>
      </c>
      <c r="L41" s="7" t="str">
        <f t="shared" si="35"/>
        <v>ВидинНово село</v>
      </c>
      <c r="M41" s="183">
        <f t="shared" si="36"/>
        <v>9</v>
      </c>
      <c r="N41" s="7" t="str">
        <f t="shared" si="37"/>
        <v>ВрацаРоман</v>
      </c>
      <c r="O41" s="7"/>
      <c r="P41" s="7"/>
      <c r="Q41" s="7"/>
      <c r="R41" s="7"/>
      <c r="S41" s="7"/>
      <c r="T41" s="7"/>
      <c r="U41" s="183">
        <f t="shared" si="44"/>
        <v>9</v>
      </c>
      <c r="V41" s="7" t="str">
        <f t="shared" si="45"/>
        <v>КюстендилТрекляно</v>
      </c>
      <c r="W41" s="7"/>
      <c r="X41" s="7"/>
      <c r="Y41" s="183">
        <f t="shared" si="48"/>
        <v>9</v>
      </c>
      <c r="Z41" s="7" t="str">
        <f t="shared" si="49"/>
        <v>МонтанаМонтана</v>
      </c>
      <c r="AA41" s="183">
        <f t="shared" si="50"/>
        <v>9</v>
      </c>
      <c r="AB41" s="7" t="str">
        <f t="shared" si="51"/>
        <v>ПазарджикПещера</v>
      </c>
      <c r="AC41" s="7"/>
      <c r="AD41" s="7"/>
      <c r="AE41" s="183">
        <f t="shared" si="54"/>
        <v>9</v>
      </c>
      <c r="AF41" s="7" t="str">
        <f t="shared" si="55"/>
        <v>ПлевенПлевен</v>
      </c>
      <c r="AG41" s="183">
        <f t="shared" si="56"/>
        <v>9</v>
      </c>
      <c r="AH41" s="7" t="str">
        <f t="shared" si="57"/>
        <v>ПловдивПерущица</v>
      </c>
      <c r="AI41" s="7"/>
      <c r="AJ41" s="7"/>
      <c r="AK41" s="7"/>
      <c r="AL41" s="7"/>
      <c r="AM41" s="7"/>
      <c r="AN41" s="7"/>
      <c r="AO41" s="7"/>
      <c r="AP41" s="7"/>
      <c r="AQ41" s="183">
        <f t="shared" si="66"/>
        <v>9</v>
      </c>
      <c r="AR41" s="7" t="str">
        <f t="shared" si="67"/>
        <v>СмолянСмолян</v>
      </c>
      <c r="AS41" s="183">
        <f t="shared" si="68"/>
        <v>9</v>
      </c>
      <c r="AT41" s="7" t="str">
        <f t="shared" si="69"/>
        <v>СофияЕтрополе</v>
      </c>
      <c r="AU41" s="7"/>
      <c r="AV41" s="7"/>
      <c r="AW41" s="183">
        <f t="shared" si="70"/>
        <v>9</v>
      </c>
      <c r="AX41" s="7" t="str">
        <f t="shared" si="71"/>
        <v>Стара_ЗагораРаднево</v>
      </c>
      <c r="AY41" s="7"/>
      <c r="AZ41" s="7"/>
      <c r="BA41" s="183">
        <f t="shared" si="74"/>
        <v>9</v>
      </c>
      <c r="BB41" s="7" t="str">
        <f t="shared" si="75"/>
        <v>ХасковоТополовград</v>
      </c>
      <c r="BC41" s="183">
        <f t="shared" si="76"/>
        <v>9</v>
      </c>
      <c r="BD41" s="7" t="str">
        <f t="shared" si="77"/>
        <v>ШуменХитрино</v>
      </c>
      <c r="BE41" s="7"/>
      <c r="BF41" s="7"/>
    </row>
    <row r="42" spans="2:58" x14ac:dyDescent="0.25">
      <c r="B42" s="183">
        <v>10</v>
      </c>
      <c r="C42" s="183">
        <f t="shared" si="26"/>
        <v>10</v>
      </c>
      <c r="D42" s="7" t="str">
        <f t="shared" si="27"/>
        <v>БлагоевградБелица</v>
      </c>
      <c r="E42" s="183">
        <f t="shared" si="28"/>
        <v>10</v>
      </c>
      <c r="F42" s="7" t="str">
        <f t="shared" si="29"/>
        <v>БургасСозопол</v>
      </c>
      <c r="G42" s="183">
        <f t="shared" si="30"/>
        <v>10</v>
      </c>
      <c r="H42" s="7" t="str">
        <f t="shared" si="31"/>
        <v>ВарнаДългопол</v>
      </c>
      <c r="I42" s="183">
        <f t="shared" si="32"/>
        <v>10</v>
      </c>
      <c r="J42" s="7" t="str">
        <f t="shared" si="33"/>
        <v>Велико_ТърновоСухиндол</v>
      </c>
      <c r="K42" s="183">
        <f t="shared" si="34"/>
        <v>10</v>
      </c>
      <c r="L42" s="7" t="str">
        <f t="shared" si="35"/>
        <v>ВидинРужинци</v>
      </c>
      <c r="M42" s="183">
        <f t="shared" si="36"/>
        <v>10</v>
      </c>
      <c r="N42" s="7" t="str">
        <f t="shared" si="37"/>
        <v>ВрацаХайредин</v>
      </c>
      <c r="O42" s="7"/>
      <c r="P42" s="7"/>
      <c r="Q42" s="7"/>
      <c r="R42" s="7"/>
      <c r="S42" s="7"/>
      <c r="T42" s="7"/>
      <c r="U42" s="7"/>
      <c r="V42" s="7"/>
      <c r="W42" s="7"/>
      <c r="X42" s="7"/>
      <c r="Y42" s="183">
        <f t="shared" si="48"/>
        <v>10</v>
      </c>
      <c r="Z42" s="7" t="str">
        <f t="shared" si="49"/>
        <v>МонтанаЧипровци</v>
      </c>
      <c r="AA42" s="183">
        <f t="shared" si="50"/>
        <v>10</v>
      </c>
      <c r="AB42" s="7" t="str">
        <f t="shared" si="51"/>
        <v>ПазарджикРакитово</v>
      </c>
      <c r="AC42" s="7"/>
      <c r="AD42" s="7"/>
      <c r="AE42" s="183">
        <f t="shared" si="54"/>
        <v>10</v>
      </c>
      <c r="AF42" s="7" t="str">
        <f t="shared" si="55"/>
        <v>ПлевенПордим</v>
      </c>
      <c r="AG42" s="183">
        <f t="shared" si="56"/>
        <v>10</v>
      </c>
      <c r="AH42" s="7" t="str">
        <f t="shared" si="57"/>
        <v>ПловдивПловдив</v>
      </c>
      <c r="AI42" s="7"/>
      <c r="AJ42" s="7"/>
      <c r="AK42" s="7"/>
      <c r="AL42" s="7"/>
      <c r="AM42" s="7"/>
      <c r="AN42" s="7"/>
      <c r="AO42" s="7"/>
      <c r="AP42" s="7"/>
      <c r="AQ42" s="183">
        <f t="shared" si="66"/>
        <v>10</v>
      </c>
      <c r="AR42" s="7" t="str">
        <f t="shared" si="67"/>
        <v>СмолянЧепеларе</v>
      </c>
      <c r="AS42" s="183">
        <f t="shared" si="68"/>
        <v>10</v>
      </c>
      <c r="AT42" s="7" t="str">
        <f t="shared" si="69"/>
        <v>СофияЗлатица</v>
      </c>
      <c r="AU42" s="7"/>
      <c r="AV42" s="7"/>
      <c r="AW42" s="183">
        <f t="shared" si="70"/>
        <v>10</v>
      </c>
      <c r="AX42" s="7" t="str">
        <f t="shared" si="71"/>
        <v>Стара_ЗагораСтара Загора</v>
      </c>
      <c r="AY42" s="7"/>
      <c r="AZ42" s="7"/>
      <c r="BA42" s="183">
        <f t="shared" si="74"/>
        <v>10</v>
      </c>
      <c r="BB42" s="7" t="str">
        <f t="shared" si="75"/>
        <v>ХасковоХарманли</v>
      </c>
      <c r="BC42" s="183">
        <f t="shared" si="76"/>
        <v>10</v>
      </c>
      <c r="BD42" s="7" t="str">
        <f t="shared" si="77"/>
        <v>ШуменШумен</v>
      </c>
      <c r="BE42" s="7"/>
      <c r="BF42" s="7"/>
    </row>
    <row r="43" spans="2:58" x14ac:dyDescent="0.25">
      <c r="B43" s="183">
        <v>11</v>
      </c>
      <c r="C43" s="183">
        <f t="shared" si="26"/>
        <v>11</v>
      </c>
      <c r="D43" s="7" t="str">
        <f t="shared" si="27"/>
        <v>БлагоевградБлагоевград</v>
      </c>
      <c r="E43" s="183">
        <f t="shared" si="28"/>
        <v>11</v>
      </c>
      <c r="F43" s="7" t="str">
        <f t="shared" si="29"/>
        <v>БургасСредец</v>
      </c>
      <c r="G43" s="183">
        <f t="shared" si="30"/>
        <v>11</v>
      </c>
      <c r="H43" s="7" t="str">
        <f t="shared" si="31"/>
        <v>ВарнаПровадия</v>
      </c>
      <c r="I43" s="7"/>
      <c r="J43" s="7"/>
      <c r="K43" s="183">
        <f t="shared" si="34"/>
        <v>11</v>
      </c>
      <c r="L43" s="7" t="str">
        <f t="shared" si="35"/>
        <v>ВидинЧупрене</v>
      </c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183">
        <f t="shared" si="48"/>
        <v>11</v>
      </c>
      <c r="Z43" s="7" t="str">
        <f t="shared" si="49"/>
        <v>МонтанаЯкимово</v>
      </c>
      <c r="AA43" s="183">
        <f t="shared" si="50"/>
        <v>11</v>
      </c>
      <c r="AB43" s="7" t="str">
        <f t="shared" si="51"/>
        <v>ПазарджикСтрелча</v>
      </c>
      <c r="AC43" s="7"/>
      <c r="AD43" s="7"/>
      <c r="AE43" s="183">
        <f t="shared" si="54"/>
        <v>11</v>
      </c>
      <c r="AF43" s="7" t="str">
        <f t="shared" si="55"/>
        <v>ПлевенЧервен бряг</v>
      </c>
      <c r="AG43" s="183">
        <f t="shared" si="56"/>
        <v>11</v>
      </c>
      <c r="AH43" s="7" t="str">
        <f t="shared" si="57"/>
        <v>ПловдивПървомай</v>
      </c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183">
        <f t="shared" si="68"/>
        <v>11</v>
      </c>
      <c r="AT43" s="7" t="str">
        <f t="shared" si="69"/>
        <v>СофияИхтиман</v>
      </c>
      <c r="AU43" s="7"/>
      <c r="AV43" s="7"/>
      <c r="AW43" s="183">
        <f t="shared" si="70"/>
        <v>11</v>
      </c>
      <c r="AX43" s="7" t="str">
        <f t="shared" si="71"/>
        <v>Стара_ЗагораЧирпан</v>
      </c>
      <c r="AY43" s="7"/>
      <c r="AZ43" s="7"/>
      <c r="BA43" s="183">
        <f t="shared" si="74"/>
        <v>11</v>
      </c>
      <c r="BB43" s="7" t="str">
        <f t="shared" si="75"/>
        <v>ХасковоХасково</v>
      </c>
      <c r="BC43" s="7"/>
      <c r="BD43" s="7"/>
      <c r="BE43" s="7"/>
      <c r="BF43" s="7"/>
    </row>
    <row r="44" spans="2:58" x14ac:dyDescent="0.25">
      <c r="B44" s="183">
        <v>12</v>
      </c>
      <c r="C44" s="183">
        <f t="shared" si="26"/>
        <v>12</v>
      </c>
      <c r="D44" s="7" t="str">
        <f t="shared" si="27"/>
        <v>БлагоевградГоце Делчев</v>
      </c>
      <c r="E44" s="183">
        <f t="shared" si="28"/>
        <v>12</v>
      </c>
      <c r="F44" s="7" t="str">
        <f t="shared" si="29"/>
        <v>БургасСунгурларе</v>
      </c>
      <c r="G44" s="183">
        <f t="shared" si="30"/>
        <v>12</v>
      </c>
      <c r="H44" s="7" t="str">
        <f t="shared" si="31"/>
        <v>ВарнаСуворово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183">
        <f t="shared" si="50"/>
        <v>12</v>
      </c>
      <c r="AB44" s="7" t="str">
        <f t="shared" si="51"/>
        <v>ПазарджикСърница</v>
      </c>
      <c r="AC44" s="7"/>
      <c r="AD44" s="7"/>
      <c r="AE44" s="7"/>
      <c r="AF44" s="7"/>
      <c r="AG44" s="183">
        <f t="shared" si="56"/>
        <v>12</v>
      </c>
      <c r="AH44" s="7" t="str">
        <f t="shared" si="57"/>
        <v>ПловдивРаковски</v>
      </c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183">
        <f t="shared" si="68"/>
        <v>12</v>
      </c>
      <c r="AT44" s="7" t="str">
        <f t="shared" si="69"/>
        <v>СофияКопривщица</v>
      </c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</row>
    <row r="45" spans="2:58" x14ac:dyDescent="0.25">
      <c r="B45" s="183">
        <v>13</v>
      </c>
      <c r="C45" s="183">
        <f t="shared" si="26"/>
        <v>13</v>
      </c>
      <c r="D45" s="7" t="str">
        <f t="shared" si="27"/>
        <v>БлагоевградБанско</v>
      </c>
      <c r="E45" s="183">
        <f t="shared" si="28"/>
        <v>13</v>
      </c>
      <c r="F45" s="7" t="str">
        <f t="shared" si="29"/>
        <v>БургасЦарево</v>
      </c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183">
        <f t="shared" si="56"/>
        <v>13</v>
      </c>
      <c r="AH45" s="7" t="str">
        <f t="shared" si="57"/>
        <v>ПловдивРодопи</v>
      </c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183">
        <f t="shared" si="68"/>
        <v>13</v>
      </c>
      <c r="AT45" s="7" t="str">
        <f t="shared" si="69"/>
        <v>СофияКостенец</v>
      </c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</row>
    <row r="46" spans="2:58" x14ac:dyDescent="0.25">
      <c r="B46" s="183">
        <v>14</v>
      </c>
      <c r="C46" s="183">
        <f t="shared" si="26"/>
        <v>14</v>
      </c>
      <c r="D46" s="7" t="str">
        <f t="shared" si="27"/>
        <v>БлагоевградБелица</v>
      </c>
      <c r="E46" s="183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183">
        <f t="shared" si="56"/>
        <v>14</v>
      </c>
      <c r="AH46" s="7" t="str">
        <f t="shared" si="57"/>
        <v>ПловдивСадово</v>
      </c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183">
        <f t="shared" si="68"/>
        <v>14</v>
      </c>
      <c r="AT46" s="7" t="str">
        <f t="shared" si="69"/>
        <v>СофияКостинброд</v>
      </c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</row>
    <row r="47" spans="2:58" x14ac:dyDescent="0.25">
      <c r="B47" s="183">
        <v>15</v>
      </c>
      <c r="C47" s="183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183">
        <f t="shared" si="56"/>
        <v>15</v>
      </c>
      <c r="AH47" s="7" t="str">
        <f t="shared" si="57"/>
        <v>ПловдивСопот</v>
      </c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183">
        <f t="shared" si="68"/>
        <v>15</v>
      </c>
      <c r="AT47" s="7" t="str">
        <f t="shared" si="69"/>
        <v>СофияМирково</v>
      </c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</row>
    <row r="48" spans="2:58" x14ac:dyDescent="0.25">
      <c r="B48" s="183">
        <v>16</v>
      </c>
      <c r="C48" s="183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183">
        <f t="shared" si="56"/>
        <v>16</v>
      </c>
      <c r="AH48" s="7" t="str">
        <f t="shared" si="57"/>
        <v>ПловдивСтамболийски</v>
      </c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183">
        <f t="shared" si="68"/>
        <v>16</v>
      </c>
      <c r="AT48" s="7" t="str">
        <f t="shared" si="69"/>
        <v>СофияПирдоп</v>
      </c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</row>
    <row r="49" spans="2:59" x14ac:dyDescent="0.25">
      <c r="B49" s="183">
        <v>17</v>
      </c>
      <c r="C49" s="183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183">
        <f t="shared" si="56"/>
        <v>17</v>
      </c>
      <c r="AH49" s="7" t="str">
        <f t="shared" si="57"/>
        <v>ПловдивСъединение</v>
      </c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183">
        <f t="shared" si="68"/>
        <v>17</v>
      </c>
      <c r="AT49" s="7" t="str">
        <f t="shared" si="69"/>
        <v>СофияПравец</v>
      </c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</row>
    <row r="50" spans="2:59" x14ac:dyDescent="0.25">
      <c r="B50" s="183">
        <v>18</v>
      </c>
      <c r="C50" s="183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183">
        <f>+AG20</f>
        <v>18</v>
      </c>
      <c r="AH50" s="7" t="str">
        <f>+$AH$2&amp;AH20</f>
        <v>ПловдивХисаря</v>
      </c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183">
        <f t="shared" si="68"/>
        <v>18</v>
      </c>
      <c r="AT50" s="7" t="str">
        <f t="shared" si="69"/>
        <v>СофияСамоков</v>
      </c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</row>
    <row r="51" spans="2:59" x14ac:dyDescent="0.25">
      <c r="B51" s="183">
        <v>19</v>
      </c>
      <c r="C51" s="183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183">
        <f t="shared" si="68"/>
        <v>19</v>
      </c>
      <c r="AT51" s="7" t="str">
        <f t="shared" si="69"/>
        <v>СофияСвоге</v>
      </c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</row>
    <row r="52" spans="2:59" x14ac:dyDescent="0.25">
      <c r="B52" s="183">
        <v>20</v>
      </c>
      <c r="C52" s="183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183">
        <f t="shared" si="68"/>
        <v>20</v>
      </c>
      <c r="AT52" s="7" t="str">
        <f t="shared" si="69"/>
        <v>СофияСливница</v>
      </c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</row>
    <row r="53" spans="2:59" x14ac:dyDescent="0.25">
      <c r="B53" s="183">
        <v>21</v>
      </c>
      <c r="C53" s="183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183">
        <f t="shared" si="68"/>
        <v>21</v>
      </c>
      <c r="AT53" s="7" t="str">
        <f t="shared" si="69"/>
        <v>СофияЧавдар</v>
      </c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</row>
    <row r="54" spans="2:59" x14ac:dyDescent="0.25">
      <c r="B54" s="183">
        <v>22</v>
      </c>
      <c r="C54" s="183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183">
        <f t="shared" si="68"/>
        <v>22</v>
      </c>
      <c r="AT54" s="7" t="str">
        <f t="shared" si="69"/>
        <v>СофияЧелопеч</v>
      </c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</row>
    <row r="56" spans="2:59" x14ac:dyDescent="0.25">
      <c r="C56" s="177">
        <f>COUNT(C33:C46)</f>
        <v>14</v>
      </c>
      <c r="E56" s="177">
        <f>COUNT(E33:E46)</f>
        <v>13</v>
      </c>
      <c r="G56" s="177">
        <f>COUNT(G33:G46)</f>
        <v>12</v>
      </c>
      <c r="I56" s="177">
        <f>COUNT(I33:I46)</f>
        <v>10</v>
      </c>
      <c r="J56" s="177">
        <f>COUNT(J33:J46)</f>
        <v>0</v>
      </c>
      <c r="K56" s="177">
        <f>COUNT(K33:K46)</f>
        <v>11</v>
      </c>
      <c r="M56" s="177">
        <f>COUNT(M33:M46)</f>
        <v>10</v>
      </c>
      <c r="O56" s="177">
        <f>COUNT(O33:O46)</f>
        <v>4</v>
      </c>
      <c r="Q56" s="177">
        <f>COUNT(Q33:Q46)</f>
        <v>8</v>
      </c>
      <c r="S56" s="177">
        <f>COUNT(S33:S46)</f>
        <v>7</v>
      </c>
      <c r="U56" s="177">
        <f>COUNT(U33:U46)</f>
        <v>9</v>
      </c>
      <c r="W56" s="177">
        <f>COUNT(W33:W46)</f>
        <v>8</v>
      </c>
      <c r="Y56" s="177">
        <f>COUNT(Y33:Y46)</f>
        <v>11</v>
      </c>
      <c r="AA56" s="177">
        <f>COUNT(AA33:AA46)</f>
        <v>12</v>
      </c>
      <c r="AC56" s="177">
        <f>COUNT(AC33:AC46)</f>
        <v>6</v>
      </c>
      <c r="AE56" s="177">
        <f>COUNT(AE33:AE54)</f>
        <v>11</v>
      </c>
      <c r="AG56" s="177">
        <f t="shared" ref="AG56" si="80">COUNT(AG33:AG54)</f>
        <v>18</v>
      </c>
      <c r="AI56" s="177">
        <f t="shared" ref="AI56" si="81">COUNT(AI33:AI54)</f>
        <v>7</v>
      </c>
      <c r="AK56" s="177">
        <f t="shared" ref="AK56" si="82">COUNT(AK33:AK54)</f>
        <v>8</v>
      </c>
      <c r="AM56" s="177">
        <f t="shared" ref="AM56" si="83">COUNT(AM33:AM54)</f>
        <v>7</v>
      </c>
      <c r="AO56" s="177">
        <f t="shared" ref="AO56" si="84">COUNT(AO33:AO54)</f>
        <v>4</v>
      </c>
      <c r="AQ56" s="177">
        <f t="shared" ref="AQ56" si="85">COUNT(AQ33:AQ54)</f>
        <v>10</v>
      </c>
      <c r="AS56" s="177">
        <f t="shared" ref="AS56" si="86">COUNT(AS33:AS54)</f>
        <v>22</v>
      </c>
      <c r="AU56" s="177">
        <f t="shared" ref="AU56" si="87">COUNT(AU33:AU54)</f>
        <v>1</v>
      </c>
      <c r="AW56" s="177">
        <f t="shared" ref="AW56" si="88">COUNT(AW33:AW54)</f>
        <v>11</v>
      </c>
      <c r="AY56" s="177">
        <f t="shared" ref="AY56" si="89">COUNT(AY33:AY54)</f>
        <v>5</v>
      </c>
      <c r="BA56" s="177">
        <f t="shared" ref="BA56" si="90">COUNT(BA33:BA54)</f>
        <v>11</v>
      </c>
      <c r="BC56" s="177">
        <f t="shared" ref="BC56" si="91">COUNT(BC33:BC54)</f>
        <v>10</v>
      </c>
      <c r="BE56" s="177">
        <f t="shared" ref="BE56" si="92">COUNT(BE33:BE54)</f>
        <v>5</v>
      </c>
      <c r="BG56">
        <f>SUM(C56:BF56)</f>
        <v>265</v>
      </c>
    </row>
    <row r="57" spans="2:59" x14ac:dyDescent="0.25">
      <c r="BG57">
        <f>SUM(C57:BF57)</f>
        <v>0</v>
      </c>
    </row>
    <row r="58" spans="2:59" x14ac:dyDescent="0.25">
      <c r="B58" s="183" t="s">
        <v>947</v>
      </c>
      <c r="C58" s="183"/>
      <c r="D58" s="7"/>
    </row>
    <row r="59" spans="2:59" x14ac:dyDescent="0.25">
      <c r="B59" s="183" t="str">
        <f>'Заявени активи'!C50&amp;'Заявени активи'!D50</f>
        <v>ЛовечТроян</v>
      </c>
      <c r="C59" s="183"/>
      <c r="D59" s="7" t="str">
        <f>+IF(B59=" - "," - ",VLOOKUP(B59,$N$59:$N$323,1,0))</f>
        <v>ЛовечТроян</v>
      </c>
      <c r="M59">
        <v>1</v>
      </c>
      <c r="N59" t="s">
        <v>692</v>
      </c>
    </row>
    <row r="60" spans="2:59" x14ac:dyDescent="0.25">
      <c r="M60">
        <v>2</v>
      </c>
      <c r="N60" t="s">
        <v>693</v>
      </c>
    </row>
    <row r="61" spans="2:59" x14ac:dyDescent="0.25">
      <c r="M61">
        <v>3</v>
      </c>
      <c r="N61" t="s">
        <v>694</v>
      </c>
    </row>
    <row r="62" spans="2:59" x14ac:dyDescent="0.25">
      <c r="M62">
        <v>4</v>
      </c>
      <c r="N62" t="s">
        <v>695</v>
      </c>
    </row>
    <row r="63" spans="2:59" x14ac:dyDescent="0.25">
      <c r="M63">
        <v>5</v>
      </c>
      <c r="N63" t="s">
        <v>696</v>
      </c>
    </row>
    <row r="64" spans="2:59" x14ac:dyDescent="0.25">
      <c r="M64">
        <v>6</v>
      </c>
      <c r="N64" t="s">
        <v>697</v>
      </c>
    </row>
    <row r="65" spans="13:14" x14ac:dyDescent="0.25">
      <c r="M65">
        <v>7</v>
      </c>
      <c r="N65" t="s">
        <v>698</v>
      </c>
    </row>
    <row r="66" spans="13:14" x14ac:dyDescent="0.25">
      <c r="M66">
        <v>8</v>
      </c>
      <c r="N66" t="s">
        <v>699</v>
      </c>
    </row>
    <row r="67" spans="13:14" x14ac:dyDescent="0.25">
      <c r="M67">
        <v>9</v>
      </c>
      <c r="N67" t="s">
        <v>700</v>
      </c>
    </row>
    <row r="68" spans="13:14" x14ac:dyDescent="0.25">
      <c r="M68">
        <v>10</v>
      </c>
      <c r="N68" t="s">
        <v>701</v>
      </c>
    </row>
    <row r="69" spans="13:14" x14ac:dyDescent="0.25">
      <c r="M69">
        <v>11</v>
      </c>
      <c r="N69" t="s">
        <v>702</v>
      </c>
    </row>
    <row r="70" spans="13:14" x14ac:dyDescent="0.25">
      <c r="M70">
        <v>12</v>
      </c>
      <c r="N70" t="s">
        <v>703</v>
      </c>
    </row>
    <row r="71" spans="13:14" x14ac:dyDescent="0.25">
      <c r="M71">
        <v>13</v>
      </c>
      <c r="N71" t="s">
        <v>704</v>
      </c>
    </row>
    <row r="72" spans="13:14" x14ac:dyDescent="0.25">
      <c r="M72">
        <v>14</v>
      </c>
      <c r="N72" t="s">
        <v>705</v>
      </c>
    </row>
    <row r="73" spans="13:14" x14ac:dyDescent="0.25">
      <c r="M73">
        <v>15</v>
      </c>
      <c r="N73" t="s">
        <v>706</v>
      </c>
    </row>
    <row r="74" spans="13:14" x14ac:dyDescent="0.25">
      <c r="M74">
        <v>16</v>
      </c>
      <c r="N74" t="s">
        <v>707</v>
      </c>
    </row>
    <row r="75" spans="13:14" x14ac:dyDescent="0.25">
      <c r="M75">
        <v>17</v>
      </c>
      <c r="N75" t="s">
        <v>708</v>
      </c>
    </row>
    <row r="76" spans="13:14" x14ac:dyDescent="0.25">
      <c r="M76">
        <v>18</v>
      </c>
      <c r="N76" t="s">
        <v>709</v>
      </c>
    </row>
    <row r="77" spans="13:14" x14ac:dyDescent="0.25">
      <c r="M77">
        <v>19</v>
      </c>
      <c r="N77" t="s">
        <v>710</v>
      </c>
    </row>
    <row r="78" spans="13:14" x14ac:dyDescent="0.25">
      <c r="M78">
        <v>20</v>
      </c>
      <c r="N78" t="s">
        <v>711</v>
      </c>
    </row>
    <row r="79" spans="13:14" x14ac:dyDescent="0.25">
      <c r="M79">
        <v>21</v>
      </c>
      <c r="N79" t="s">
        <v>712</v>
      </c>
    </row>
    <row r="80" spans="13:14" x14ac:dyDescent="0.25">
      <c r="M80">
        <v>22</v>
      </c>
      <c r="N80" t="s">
        <v>713</v>
      </c>
    </row>
    <row r="81" spans="13:14" x14ac:dyDescent="0.25">
      <c r="M81">
        <v>23</v>
      </c>
      <c r="N81" t="s">
        <v>714</v>
      </c>
    </row>
    <row r="82" spans="13:14" x14ac:dyDescent="0.25">
      <c r="M82">
        <v>24</v>
      </c>
      <c r="N82" t="s">
        <v>715</v>
      </c>
    </row>
    <row r="83" spans="13:14" x14ac:dyDescent="0.25">
      <c r="M83">
        <v>25</v>
      </c>
      <c r="N83" t="s">
        <v>716</v>
      </c>
    </row>
    <row r="84" spans="13:14" x14ac:dyDescent="0.25">
      <c r="M84">
        <v>26</v>
      </c>
      <c r="N84" t="s">
        <v>717</v>
      </c>
    </row>
    <row r="85" spans="13:14" x14ac:dyDescent="0.25">
      <c r="M85">
        <v>27</v>
      </c>
      <c r="N85" t="s">
        <v>718</v>
      </c>
    </row>
    <row r="86" spans="13:14" x14ac:dyDescent="0.25">
      <c r="M86">
        <v>28</v>
      </c>
      <c r="N86" t="s">
        <v>719</v>
      </c>
    </row>
    <row r="87" spans="13:14" x14ac:dyDescent="0.25">
      <c r="M87">
        <v>29</v>
      </c>
      <c r="N87" t="s">
        <v>720</v>
      </c>
    </row>
    <row r="88" spans="13:14" x14ac:dyDescent="0.25">
      <c r="M88">
        <v>30</v>
      </c>
      <c r="N88" t="s">
        <v>721</v>
      </c>
    </row>
    <row r="89" spans="13:14" x14ac:dyDescent="0.25">
      <c r="M89">
        <v>31</v>
      </c>
      <c r="N89" t="s">
        <v>722</v>
      </c>
    </row>
    <row r="90" spans="13:14" x14ac:dyDescent="0.25">
      <c r="M90">
        <v>32</v>
      </c>
      <c r="N90" t="s">
        <v>723</v>
      </c>
    </row>
    <row r="91" spans="13:14" x14ac:dyDescent="0.25">
      <c r="M91">
        <v>33</v>
      </c>
      <c r="N91" t="s">
        <v>724</v>
      </c>
    </row>
    <row r="92" spans="13:14" x14ac:dyDescent="0.25">
      <c r="M92">
        <v>34</v>
      </c>
      <c r="N92" t="s">
        <v>725</v>
      </c>
    </row>
    <row r="93" spans="13:14" x14ac:dyDescent="0.25">
      <c r="M93">
        <v>35</v>
      </c>
      <c r="N93" t="s">
        <v>726</v>
      </c>
    </row>
    <row r="94" spans="13:14" x14ac:dyDescent="0.25">
      <c r="M94">
        <v>36</v>
      </c>
      <c r="N94" t="s">
        <v>727</v>
      </c>
    </row>
    <row r="95" spans="13:14" x14ac:dyDescent="0.25">
      <c r="M95">
        <v>37</v>
      </c>
      <c r="N95" t="s">
        <v>728</v>
      </c>
    </row>
    <row r="96" spans="13:14" x14ac:dyDescent="0.25">
      <c r="M96">
        <v>38</v>
      </c>
      <c r="N96" t="s">
        <v>729</v>
      </c>
    </row>
    <row r="97" spans="13:14" x14ac:dyDescent="0.25">
      <c r="M97">
        <v>39</v>
      </c>
      <c r="N97" t="s">
        <v>730</v>
      </c>
    </row>
    <row r="98" spans="13:14" x14ac:dyDescent="0.25">
      <c r="M98">
        <v>40</v>
      </c>
      <c r="N98" t="s">
        <v>731</v>
      </c>
    </row>
    <row r="99" spans="13:14" x14ac:dyDescent="0.25">
      <c r="M99">
        <v>41</v>
      </c>
      <c r="N99" t="s">
        <v>732</v>
      </c>
    </row>
    <row r="100" spans="13:14" x14ac:dyDescent="0.25">
      <c r="M100">
        <v>42</v>
      </c>
      <c r="N100" t="s">
        <v>733</v>
      </c>
    </row>
    <row r="101" spans="13:14" x14ac:dyDescent="0.25">
      <c r="M101">
        <v>43</v>
      </c>
      <c r="N101" t="s">
        <v>734</v>
      </c>
    </row>
    <row r="102" spans="13:14" x14ac:dyDescent="0.25">
      <c r="M102">
        <v>44</v>
      </c>
      <c r="N102" t="s">
        <v>735</v>
      </c>
    </row>
    <row r="103" spans="13:14" x14ac:dyDescent="0.25">
      <c r="M103">
        <v>45</v>
      </c>
      <c r="N103" t="s">
        <v>736</v>
      </c>
    </row>
    <row r="104" spans="13:14" x14ac:dyDescent="0.25">
      <c r="M104">
        <v>46</v>
      </c>
      <c r="N104" t="s">
        <v>737</v>
      </c>
    </row>
    <row r="105" spans="13:14" x14ac:dyDescent="0.25">
      <c r="M105">
        <v>47</v>
      </c>
      <c r="N105" t="s">
        <v>738</v>
      </c>
    </row>
    <row r="106" spans="13:14" x14ac:dyDescent="0.25">
      <c r="M106">
        <v>48</v>
      </c>
      <c r="N106" t="s">
        <v>739</v>
      </c>
    </row>
    <row r="107" spans="13:14" x14ac:dyDescent="0.25">
      <c r="M107">
        <v>49</v>
      </c>
      <c r="N107" t="s">
        <v>740</v>
      </c>
    </row>
    <row r="108" spans="13:14" x14ac:dyDescent="0.25">
      <c r="M108">
        <v>50</v>
      </c>
      <c r="N108" t="s">
        <v>741</v>
      </c>
    </row>
    <row r="109" spans="13:14" x14ac:dyDescent="0.25">
      <c r="M109">
        <v>51</v>
      </c>
      <c r="N109" t="s">
        <v>742</v>
      </c>
    </row>
    <row r="110" spans="13:14" x14ac:dyDescent="0.25">
      <c r="M110">
        <v>52</v>
      </c>
      <c r="N110" t="s">
        <v>743</v>
      </c>
    </row>
    <row r="111" spans="13:14" x14ac:dyDescent="0.25">
      <c r="M111">
        <v>53</v>
      </c>
      <c r="N111" t="s">
        <v>744</v>
      </c>
    </row>
    <row r="112" spans="13:14" x14ac:dyDescent="0.25">
      <c r="M112">
        <v>54</v>
      </c>
      <c r="N112" t="s">
        <v>745</v>
      </c>
    </row>
    <row r="113" spans="13:14" x14ac:dyDescent="0.25">
      <c r="M113">
        <v>55</v>
      </c>
      <c r="N113" t="s">
        <v>746</v>
      </c>
    </row>
    <row r="114" spans="13:14" x14ac:dyDescent="0.25">
      <c r="M114">
        <v>56</v>
      </c>
      <c r="N114" t="s">
        <v>747</v>
      </c>
    </row>
    <row r="115" spans="13:14" x14ac:dyDescent="0.25">
      <c r="M115">
        <v>57</v>
      </c>
      <c r="N115" t="s">
        <v>748</v>
      </c>
    </row>
    <row r="116" spans="13:14" x14ac:dyDescent="0.25">
      <c r="M116">
        <v>58</v>
      </c>
      <c r="N116" t="s">
        <v>749</v>
      </c>
    </row>
    <row r="117" spans="13:14" x14ac:dyDescent="0.25">
      <c r="M117">
        <v>59</v>
      </c>
      <c r="N117" t="s">
        <v>750</v>
      </c>
    </row>
    <row r="118" spans="13:14" x14ac:dyDescent="0.25">
      <c r="M118">
        <v>60</v>
      </c>
      <c r="N118" t="s">
        <v>751</v>
      </c>
    </row>
    <row r="119" spans="13:14" x14ac:dyDescent="0.25">
      <c r="M119">
        <v>61</v>
      </c>
      <c r="N119" t="s">
        <v>752</v>
      </c>
    </row>
    <row r="120" spans="13:14" x14ac:dyDescent="0.25">
      <c r="M120">
        <v>62</v>
      </c>
      <c r="N120" t="s">
        <v>753</v>
      </c>
    </row>
    <row r="121" spans="13:14" x14ac:dyDescent="0.25">
      <c r="M121">
        <v>63</v>
      </c>
      <c r="N121" t="s">
        <v>754</v>
      </c>
    </row>
    <row r="122" spans="13:14" x14ac:dyDescent="0.25">
      <c r="M122">
        <v>64</v>
      </c>
      <c r="N122" t="s">
        <v>755</v>
      </c>
    </row>
    <row r="123" spans="13:14" x14ac:dyDescent="0.25">
      <c r="M123">
        <v>65</v>
      </c>
      <c r="N123" t="s">
        <v>756</v>
      </c>
    </row>
    <row r="124" spans="13:14" x14ac:dyDescent="0.25">
      <c r="M124">
        <v>66</v>
      </c>
      <c r="N124" t="s">
        <v>757</v>
      </c>
    </row>
    <row r="125" spans="13:14" x14ac:dyDescent="0.25">
      <c r="M125">
        <v>67</v>
      </c>
      <c r="N125" t="s">
        <v>758</v>
      </c>
    </row>
    <row r="126" spans="13:14" x14ac:dyDescent="0.25">
      <c r="M126">
        <v>68</v>
      </c>
      <c r="N126" t="s">
        <v>759</v>
      </c>
    </row>
    <row r="127" spans="13:14" x14ac:dyDescent="0.25">
      <c r="M127">
        <v>69</v>
      </c>
      <c r="N127" t="s">
        <v>760</v>
      </c>
    </row>
    <row r="128" spans="13:14" x14ac:dyDescent="0.25">
      <c r="M128">
        <v>70</v>
      </c>
      <c r="N128" t="s">
        <v>761</v>
      </c>
    </row>
    <row r="129" spans="13:14" x14ac:dyDescent="0.25">
      <c r="M129">
        <v>71</v>
      </c>
      <c r="N129" t="s">
        <v>762</v>
      </c>
    </row>
    <row r="130" spans="13:14" x14ac:dyDescent="0.25">
      <c r="M130">
        <v>72</v>
      </c>
      <c r="N130" t="s">
        <v>763</v>
      </c>
    </row>
    <row r="131" spans="13:14" x14ac:dyDescent="0.25">
      <c r="M131">
        <v>73</v>
      </c>
      <c r="N131" t="s">
        <v>764</v>
      </c>
    </row>
    <row r="132" spans="13:14" x14ac:dyDescent="0.25">
      <c r="M132">
        <v>74</v>
      </c>
      <c r="N132" t="s">
        <v>765</v>
      </c>
    </row>
    <row r="133" spans="13:14" x14ac:dyDescent="0.25">
      <c r="M133">
        <v>75</v>
      </c>
      <c r="N133" t="s">
        <v>766</v>
      </c>
    </row>
    <row r="134" spans="13:14" x14ac:dyDescent="0.25">
      <c r="M134">
        <v>76</v>
      </c>
      <c r="N134" t="s">
        <v>767</v>
      </c>
    </row>
    <row r="135" spans="13:14" x14ac:dyDescent="0.25">
      <c r="M135">
        <v>77</v>
      </c>
      <c r="N135" t="s">
        <v>768</v>
      </c>
    </row>
    <row r="136" spans="13:14" x14ac:dyDescent="0.25">
      <c r="M136">
        <v>78</v>
      </c>
      <c r="N136" t="s">
        <v>769</v>
      </c>
    </row>
    <row r="137" spans="13:14" x14ac:dyDescent="0.25">
      <c r="M137">
        <v>79</v>
      </c>
      <c r="N137" t="s">
        <v>770</v>
      </c>
    </row>
    <row r="138" spans="13:14" x14ac:dyDescent="0.25">
      <c r="M138">
        <v>80</v>
      </c>
      <c r="N138" t="s">
        <v>771</v>
      </c>
    </row>
    <row r="139" spans="13:14" x14ac:dyDescent="0.25">
      <c r="M139">
        <v>81</v>
      </c>
      <c r="N139" t="s">
        <v>772</v>
      </c>
    </row>
    <row r="140" spans="13:14" x14ac:dyDescent="0.25">
      <c r="M140">
        <v>82</v>
      </c>
      <c r="N140" t="s">
        <v>773</v>
      </c>
    </row>
    <row r="141" spans="13:14" x14ac:dyDescent="0.25">
      <c r="M141">
        <v>83</v>
      </c>
      <c r="N141" t="s">
        <v>774</v>
      </c>
    </row>
    <row r="142" spans="13:14" x14ac:dyDescent="0.25">
      <c r="M142">
        <v>84</v>
      </c>
      <c r="N142" t="s">
        <v>775</v>
      </c>
    </row>
    <row r="143" spans="13:14" x14ac:dyDescent="0.25">
      <c r="M143">
        <v>85</v>
      </c>
      <c r="N143" t="s">
        <v>776</v>
      </c>
    </row>
    <row r="144" spans="13:14" x14ac:dyDescent="0.25">
      <c r="M144">
        <v>86</v>
      </c>
      <c r="N144" t="s">
        <v>777</v>
      </c>
    </row>
    <row r="145" spans="13:14" x14ac:dyDescent="0.25">
      <c r="M145">
        <v>87</v>
      </c>
      <c r="N145" t="s">
        <v>778</v>
      </c>
    </row>
    <row r="146" spans="13:14" x14ac:dyDescent="0.25">
      <c r="M146">
        <v>88</v>
      </c>
      <c r="N146" t="s">
        <v>779</v>
      </c>
    </row>
    <row r="147" spans="13:14" x14ac:dyDescent="0.25">
      <c r="M147">
        <v>89</v>
      </c>
      <c r="N147" t="s">
        <v>780</v>
      </c>
    </row>
    <row r="148" spans="13:14" x14ac:dyDescent="0.25">
      <c r="M148">
        <v>90</v>
      </c>
      <c r="N148" t="s">
        <v>781</v>
      </c>
    </row>
    <row r="149" spans="13:14" x14ac:dyDescent="0.25">
      <c r="M149">
        <v>91</v>
      </c>
      <c r="N149" t="s">
        <v>782</v>
      </c>
    </row>
    <row r="150" spans="13:14" x14ac:dyDescent="0.25">
      <c r="M150">
        <v>92</v>
      </c>
      <c r="N150" t="s">
        <v>783</v>
      </c>
    </row>
    <row r="151" spans="13:14" x14ac:dyDescent="0.25">
      <c r="M151">
        <v>93</v>
      </c>
      <c r="N151" t="s">
        <v>784</v>
      </c>
    </row>
    <row r="152" spans="13:14" x14ac:dyDescent="0.25">
      <c r="M152">
        <v>94</v>
      </c>
      <c r="N152" t="s">
        <v>785</v>
      </c>
    </row>
    <row r="153" spans="13:14" x14ac:dyDescent="0.25">
      <c r="M153">
        <v>95</v>
      </c>
      <c r="N153" t="s">
        <v>786</v>
      </c>
    </row>
    <row r="154" spans="13:14" x14ac:dyDescent="0.25">
      <c r="M154">
        <v>96</v>
      </c>
      <c r="N154" t="s">
        <v>787</v>
      </c>
    </row>
    <row r="155" spans="13:14" x14ac:dyDescent="0.25">
      <c r="M155">
        <v>97</v>
      </c>
      <c r="N155" t="s">
        <v>788</v>
      </c>
    </row>
    <row r="156" spans="13:14" x14ac:dyDescent="0.25">
      <c r="M156">
        <v>98</v>
      </c>
      <c r="N156" t="s">
        <v>789</v>
      </c>
    </row>
    <row r="157" spans="13:14" x14ac:dyDescent="0.25">
      <c r="M157">
        <v>99</v>
      </c>
      <c r="N157" t="s">
        <v>790</v>
      </c>
    </row>
    <row r="158" spans="13:14" x14ac:dyDescent="0.25">
      <c r="M158">
        <v>100</v>
      </c>
      <c r="N158" t="s">
        <v>791</v>
      </c>
    </row>
    <row r="159" spans="13:14" x14ac:dyDescent="0.25">
      <c r="M159">
        <v>101</v>
      </c>
      <c r="N159" t="s">
        <v>792</v>
      </c>
    </row>
    <row r="160" spans="13:14" x14ac:dyDescent="0.25">
      <c r="M160">
        <v>102</v>
      </c>
      <c r="N160" t="s">
        <v>793</v>
      </c>
    </row>
    <row r="161" spans="13:14" x14ac:dyDescent="0.25">
      <c r="M161">
        <v>103</v>
      </c>
      <c r="N161" t="s">
        <v>794</v>
      </c>
    </row>
    <row r="162" spans="13:14" x14ac:dyDescent="0.25">
      <c r="M162">
        <v>104</v>
      </c>
      <c r="N162" t="s">
        <v>795</v>
      </c>
    </row>
    <row r="163" spans="13:14" x14ac:dyDescent="0.25">
      <c r="M163">
        <v>105</v>
      </c>
      <c r="N163" t="s">
        <v>796</v>
      </c>
    </row>
    <row r="164" spans="13:14" x14ac:dyDescent="0.25">
      <c r="M164">
        <v>106</v>
      </c>
      <c r="N164" t="s">
        <v>797</v>
      </c>
    </row>
    <row r="165" spans="13:14" x14ac:dyDescent="0.25">
      <c r="M165">
        <v>107</v>
      </c>
      <c r="N165" t="s">
        <v>798</v>
      </c>
    </row>
    <row r="166" spans="13:14" x14ac:dyDescent="0.25">
      <c r="M166">
        <v>108</v>
      </c>
      <c r="N166" t="s">
        <v>799</v>
      </c>
    </row>
    <row r="167" spans="13:14" x14ac:dyDescent="0.25">
      <c r="M167">
        <v>109</v>
      </c>
      <c r="N167" t="s">
        <v>800</v>
      </c>
    </row>
    <row r="168" spans="13:14" x14ac:dyDescent="0.25">
      <c r="M168">
        <v>110</v>
      </c>
      <c r="N168" t="s">
        <v>692</v>
      </c>
    </row>
    <row r="169" spans="13:14" x14ac:dyDescent="0.25">
      <c r="M169">
        <v>111</v>
      </c>
      <c r="N169" t="s">
        <v>801</v>
      </c>
    </row>
    <row r="170" spans="13:14" x14ac:dyDescent="0.25">
      <c r="M170">
        <v>112</v>
      </c>
      <c r="N170" t="s">
        <v>802</v>
      </c>
    </row>
    <row r="171" spans="13:14" x14ac:dyDescent="0.25">
      <c r="M171">
        <v>113</v>
      </c>
      <c r="N171" t="s">
        <v>803</v>
      </c>
    </row>
    <row r="172" spans="13:14" x14ac:dyDescent="0.25">
      <c r="M172">
        <v>114</v>
      </c>
      <c r="N172" t="s">
        <v>804</v>
      </c>
    </row>
    <row r="173" spans="13:14" x14ac:dyDescent="0.25">
      <c r="M173">
        <v>115</v>
      </c>
      <c r="N173" t="s">
        <v>805</v>
      </c>
    </row>
    <row r="174" spans="13:14" x14ac:dyDescent="0.25">
      <c r="M174">
        <v>116</v>
      </c>
      <c r="N174" t="s">
        <v>806</v>
      </c>
    </row>
    <row r="175" spans="13:14" x14ac:dyDescent="0.25">
      <c r="M175">
        <v>117</v>
      </c>
      <c r="N175" t="s">
        <v>807</v>
      </c>
    </row>
    <row r="176" spans="13:14" x14ac:dyDescent="0.25">
      <c r="M176">
        <v>118</v>
      </c>
      <c r="N176" t="s">
        <v>808</v>
      </c>
    </row>
    <row r="177" spans="13:14" x14ac:dyDescent="0.25">
      <c r="M177">
        <v>119</v>
      </c>
      <c r="N177" t="s">
        <v>809</v>
      </c>
    </row>
    <row r="178" spans="13:14" x14ac:dyDescent="0.25">
      <c r="M178">
        <v>120</v>
      </c>
      <c r="N178" t="s">
        <v>810</v>
      </c>
    </row>
    <row r="179" spans="13:14" x14ac:dyDescent="0.25">
      <c r="M179">
        <v>121</v>
      </c>
      <c r="N179" t="s">
        <v>811</v>
      </c>
    </row>
    <row r="180" spans="13:14" x14ac:dyDescent="0.25">
      <c r="M180">
        <v>122</v>
      </c>
      <c r="N180" t="s">
        <v>812</v>
      </c>
    </row>
    <row r="181" spans="13:14" x14ac:dyDescent="0.25">
      <c r="M181">
        <v>123</v>
      </c>
      <c r="N181" t="s">
        <v>813</v>
      </c>
    </row>
    <row r="182" spans="13:14" x14ac:dyDescent="0.25">
      <c r="M182">
        <v>124</v>
      </c>
      <c r="N182" t="s">
        <v>814</v>
      </c>
    </row>
    <row r="183" spans="13:14" x14ac:dyDescent="0.25">
      <c r="M183">
        <v>125</v>
      </c>
      <c r="N183" t="s">
        <v>815</v>
      </c>
    </row>
    <row r="184" spans="13:14" x14ac:dyDescent="0.25">
      <c r="M184">
        <v>126</v>
      </c>
      <c r="N184" t="s">
        <v>816</v>
      </c>
    </row>
    <row r="185" spans="13:14" x14ac:dyDescent="0.25">
      <c r="M185">
        <v>127</v>
      </c>
      <c r="N185" t="s">
        <v>817</v>
      </c>
    </row>
    <row r="186" spans="13:14" x14ac:dyDescent="0.25">
      <c r="M186">
        <v>128</v>
      </c>
      <c r="N186" t="s">
        <v>818</v>
      </c>
    </row>
    <row r="187" spans="13:14" x14ac:dyDescent="0.25">
      <c r="M187">
        <v>129</v>
      </c>
      <c r="N187" t="s">
        <v>819</v>
      </c>
    </row>
    <row r="188" spans="13:14" x14ac:dyDescent="0.25">
      <c r="M188">
        <v>130</v>
      </c>
      <c r="N188" t="s">
        <v>820</v>
      </c>
    </row>
    <row r="189" spans="13:14" x14ac:dyDescent="0.25">
      <c r="M189">
        <v>131</v>
      </c>
      <c r="N189" t="s">
        <v>821</v>
      </c>
    </row>
    <row r="190" spans="13:14" x14ac:dyDescent="0.25">
      <c r="M190">
        <v>132</v>
      </c>
      <c r="N190" t="s">
        <v>822</v>
      </c>
    </row>
    <row r="191" spans="13:14" x14ac:dyDescent="0.25">
      <c r="M191">
        <v>133</v>
      </c>
      <c r="N191" t="s">
        <v>823</v>
      </c>
    </row>
    <row r="192" spans="13:14" x14ac:dyDescent="0.25">
      <c r="M192">
        <v>134</v>
      </c>
      <c r="N192" t="s">
        <v>824</v>
      </c>
    </row>
    <row r="193" spans="13:14" x14ac:dyDescent="0.25">
      <c r="M193">
        <v>135</v>
      </c>
      <c r="N193" t="s">
        <v>720</v>
      </c>
    </row>
    <row r="194" spans="13:14" x14ac:dyDescent="0.25">
      <c r="M194">
        <v>136</v>
      </c>
      <c r="N194" t="s">
        <v>825</v>
      </c>
    </row>
    <row r="195" spans="13:14" x14ac:dyDescent="0.25">
      <c r="M195">
        <v>137</v>
      </c>
      <c r="N195" t="s">
        <v>826</v>
      </c>
    </row>
    <row r="196" spans="13:14" x14ac:dyDescent="0.25">
      <c r="M196">
        <v>138</v>
      </c>
      <c r="N196" t="s">
        <v>827</v>
      </c>
    </row>
    <row r="197" spans="13:14" x14ac:dyDescent="0.25">
      <c r="M197">
        <v>139</v>
      </c>
      <c r="N197" t="s">
        <v>828</v>
      </c>
    </row>
    <row r="198" spans="13:14" x14ac:dyDescent="0.25">
      <c r="M198">
        <v>140</v>
      </c>
      <c r="N198" t="s">
        <v>829</v>
      </c>
    </row>
    <row r="199" spans="13:14" x14ac:dyDescent="0.25">
      <c r="M199">
        <v>141</v>
      </c>
      <c r="N199" t="s">
        <v>830</v>
      </c>
    </row>
    <row r="200" spans="13:14" x14ac:dyDescent="0.25">
      <c r="M200">
        <v>142</v>
      </c>
      <c r="N200" t="s">
        <v>831</v>
      </c>
    </row>
    <row r="201" spans="13:14" x14ac:dyDescent="0.25">
      <c r="M201">
        <v>143</v>
      </c>
      <c r="N201" t="s">
        <v>832</v>
      </c>
    </row>
    <row r="202" spans="13:14" x14ac:dyDescent="0.25">
      <c r="M202">
        <v>144</v>
      </c>
      <c r="N202" t="s">
        <v>833</v>
      </c>
    </row>
    <row r="203" spans="13:14" x14ac:dyDescent="0.25">
      <c r="M203">
        <v>145</v>
      </c>
      <c r="N203" t="s">
        <v>834</v>
      </c>
    </row>
    <row r="204" spans="13:14" x14ac:dyDescent="0.25">
      <c r="M204">
        <v>146</v>
      </c>
      <c r="N204" t="s">
        <v>835</v>
      </c>
    </row>
    <row r="205" spans="13:14" x14ac:dyDescent="0.25">
      <c r="M205">
        <v>147</v>
      </c>
      <c r="N205" t="s">
        <v>836</v>
      </c>
    </row>
    <row r="206" spans="13:14" x14ac:dyDescent="0.25">
      <c r="M206">
        <v>148</v>
      </c>
      <c r="N206" t="s">
        <v>837</v>
      </c>
    </row>
    <row r="207" spans="13:14" x14ac:dyDescent="0.25">
      <c r="M207">
        <v>149</v>
      </c>
      <c r="N207" t="s">
        <v>838</v>
      </c>
    </row>
    <row r="208" spans="13:14" x14ac:dyDescent="0.25">
      <c r="M208">
        <v>150</v>
      </c>
      <c r="N208" t="s">
        <v>839</v>
      </c>
    </row>
    <row r="209" spans="13:14" x14ac:dyDescent="0.25">
      <c r="M209">
        <v>151</v>
      </c>
      <c r="N209" t="s">
        <v>840</v>
      </c>
    </row>
    <row r="210" spans="13:14" x14ac:dyDescent="0.25">
      <c r="M210">
        <v>152</v>
      </c>
      <c r="N210" t="s">
        <v>841</v>
      </c>
    </row>
    <row r="211" spans="13:14" x14ac:dyDescent="0.25">
      <c r="M211">
        <v>153</v>
      </c>
      <c r="N211" t="s">
        <v>842</v>
      </c>
    </row>
    <row r="212" spans="13:14" x14ac:dyDescent="0.25">
      <c r="M212">
        <v>154</v>
      </c>
      <c r="N212" t="s">
        <v>843</v>
      </c>
    </row>
    <row r="213" spans="13:14" x14ac:dyDescent="0.25">
      <c r="M213">
        <v>155</v>
      </c>
      <c r="N213" t="s">
        <v>844</v>
      </c>
    </row>
    <row r="214" spans="13:14" x14ac:dyDescent="0.25">
      <c r="M214">
        <v>156</v>
      </c>
      <c r="N214" t="s">
        <v>845</v>
      </c>
    </row>
    <row r="215" spans="13:14" x14ac:dyDescent="0.25">
      <c r="M215">
        <v>157</v>
      </c>
      <c r="N215" t="s">
        <v>846</v>
      </c>
    </row>
    <row r="216" spans="13:14" x14ac:dyDescent="0.25">
      <c r="M216">
        <v>158</v>
      </c>
      <c r="N216" t="s">
        <v>747</v>
      </c>
    </row>
    <row r="217" spans="13:14" x14ac:dyDescent="0.25">
      <c r="M217">
        <v>159</v>
      </c>
      <c r="N217" t="s">
        <v>847</v>
      </c>
    </row>
    <row r="218" spans="13:14" x14ac:dyDescent="0.25">
      <c r="M218">
        <v>160</v>
      </c>
      <c r="N218" t="s">
        <v>848</v>
      </c>
    </row>
    <row r="219" spans="13:14" x14ac:dyDescent="0.25">
      <c r="M219">
        <v>161</v>
      </c>
      <c r="N219" t="s">
        <v>849</v>
      </c>
    </row>
    <row r="220" spans="13:14" x14ac:dyDescent="0.25">
      <c r="M220">
        <v>162</v>
      </c>
      <c r="N220" t="s">
        <v>850</v>
      </c>
    </row>
    <row r="221" spans="13:14" x14ac:dyDescent="0.25">
      <c r="M221">
        <v>163</v>
      </c>
      <c r="N221" t="s">
        <v>851</v>
      </c>
    </row>
    <row r="222" spans="13:14" x14ac:dyDescent="0.25">
      <c r="M222">
        <v>164</v>
      </c>
      <c r="N222" t="s">
        <v>852</v>
      </c>
    </row>
    <row r="223" spans="13:14" x14ac:dyDescent="0.25">
      <c r="M223">
        <v>165</v>
      </c>
      <c r="N223" t="s">
        <v>853</v>
      </c>
    </row>
    <row r="224" spans="13:14" x14ac:dyDescent="0.25">
      <c r="M224">
        <v>166</v>
      </c>
      <c r="N224" t="s">
        <v>854</v>
      </c>
    </row>
    <row r="225" spans="13:14" x14ac:dyDescent="0.25">
      <c r="M225">
        <v>167</v>
      </c>
      <c r="N225" t="s">
        <v>855</v>
      </c>
    </row>
    <row r="226" spans="13:14" x14ac:dyDescent="0.25">
      <c r="M226">
        <v>168</v>
      </c>
      <c r="N226" t="s">
        <v>856</v>
      </c>
    </row>
    <row r="227" spans="13:14" x14ac:dyDescent="0.25">
      <c r="M227">
        <v>169</v>
      </c>
      <c r="N227" t="s">
        <v>857</v>
      </c>
    </row>
    <row r="228" spans="13:14" x14ac:dyDescent="0.25">
      <c r="M228">
        <v>170</v>
      </c>
      <c r="N228" t="s">
        <v>858</v>
      </c>
    </row>
    <row r="229" spans="13:14" x14ac:dyDescent="0.25">
      <c r="M229">
        <v>171</v>
      </c>
      <c r="N229" t="s">
        <v>859</v>
      </c>
    </row>
    <row r="230" spans="13:14" x14ac:dyDescent="0.25">
      <c r="M230">
        <v>172</v>
      </c>
      <c r="N230" t="s">
        <v>860</v>
      </c>
    </row>
    <row r="231" spans="13:14" x14ac:dyDescent="0.25">
      <c r="M231">
        <v>173</v>
      </c>
      <c r="N231" t="s">
        <v>861</v>
      </c>
    </row>
    <row r="232" spans="13:14" x14ac:dyDescent="0.25">
      <c r="M232">
        <v>174</v>
      </c>
      <c r="N232" t="s">
        <v>862</v>
      </c>
    </row>
    <row r="233" spans="13:14" x14ac:dyDescent="0.25">
      <c r="M233">
        <v>175</v>
      </c>
      <c r="N233" t="s">
        <v>863</v>
      </c>
    </row>
    <row r="234" spans="13:14" x14ac:dyDescent="0.25">
      <c r="M234">
        <v>176</v>
      </c>
      <c r="N234" t="s">
        <v>864</v>
      </c>
    </row>
    <row r="235" spans="13:14" x14ac:dyDescent="0.25">
      <c r="M235">
        <v>177</v>
      </c>
      <c r="N235" t="s">
        <v>865</v>
      </c>
    </row>
    <row r="236" spans="13:14" x14ac:dyDescent="0.25">
      <c r="M236">
        <v>178</v>
      </c>
      <c r="N236" t="s">
        <v>866</v>
      </c>
    </row>
    <row r="237" spans="13:14" x14ac:dyDescent="0.25">
      <c r="M237">
        <v>179</v>
      </c>
      <c r="N237" t="s">
        <v>867</v>
      </c>
    </row>
    <row r="238" spans="13:14" x14ac:dyDescent="0.25">
      <c r="M238">
        <v>180</v>
      </c>
      <c r="N238" t="s">
        <v>774</v>
      </c>
    </row>
    <row r="239" spans="13:14" x14ac:dyDescent="0.25">
      <c r="M239">
        <v>181</v>
      </c>
      <c r="N239" t="s">
        <v>868</v>
      </c>
    </row>
    <row r="240" spans="13:14" x14ac:dyDescent="0.25">
      <c r="M240">
        <v>182</v>
      </c>
      <c r="N240" t="s">
        <v>869</v>
      </c>
    </row>
    <row r="241" spans="13:14" x14ac:dyDescent="0.25">
      <c r="M241">
        <v>183</v>
      </c>
      <c r="N241" t="s">
        <v>870</v>
      </c>
    </row>
    <row r="242" spans="13:14" x14ac:dyDescent="0.25">
      <c r="M242">
        <v>184</v>
      </c>
      <c r="N242" t="s">
        <v>871</v>
      </c>
    </row>
    <row r="243" spans="13:14" x14ac:dyDescent="0.25">
      <c r="M243">
        <v>185</v>
      </c>
      <c r="N243" t="s">
        <v>872</v>
      </c>
    </row>
    <row r="244" spans="13:14" x14ac:dyDescent="0.25">
      <c r="M244">
        <v>186</v>
      </c>
      <c r="N244" t="s">
        <v>873</v>
      </c>
    </row>
    <row r="245" spans="13:14" x14ac:dyDescent="0.25">
      <c r="M245">
        <v>187</v>
      </c>
      <c r="N245" t="s">
        <v>874</v>
      </c>
    </row>
    <row r="246" spans="13:14" x14ac:dyDescent="0.25">
      <c r="M246">
        <v>188</v>
      </c>
      <c r="N246" t="s">
        <v>875</v>
      </c>
    </row>
    <row r="247" spans="13:14" x14ac:dyDescent="0.25">
      <c r="M247">
        <v>189</v>
      </c>
      <c r="N247" t="s">
        <v>876</v>
      </c>
    </row>
    <row r="248" spans="13:14" x14ac:dyDescent="0.25">
      <c r="M248">
        <v>190</v>
      </c>
      <c r="N248" t="s">
        <v>877</v>
      </c>
    </row>
    <row r="249" spans="13:14" x14ac:dyDescent="0.25">
      <c r="M249">
        <v>191</v>
      </c>
      <c r="N249" t="s">
        <v>878</v>
      </c>
    </row>
    <row r="250" spans="13:14" x14ac:dyDescent="0.25">
      <c r="M250">
        <v>192</v>
      </c>
      <c r="N250" t="s">
        <v>879</v>
      </c>
    </row>
    <row r="251" spans="13:14" x14ac:dyDescent="0.25">
      <c r="M251">
        <v>193</v>
      </c>
      <c r="N251" t="s">
        <v>880</v>
      </c>
    </row>
    <row r="252" spans="13:14" x14ac:dyDescent="0.25">
      <c r="M252">
        <v>194</v>
      </c>
      <c r="N252" t="s">
        <v>881</v>
      </c>
    </row>
    <row r="253" spans="13:14" x14ac:dyDescent="0.25">
      <c r="M253">
        <v>195</v>
      </c>
      <c r="N253" t="s">
        <v>882</v>
      </c>
    </row>
    <row r="254" spans="13:14" x14ac:dyDescent="0.25">
      <c r="M254">
        <v>196</v>
      </c>
      <c r="N254" t="s">
        <v>883</v>
      </c>
    </row>
    <row r="255" spans="13:14" x14ac:dyDescent="0.25">
      <c r="M255">
        <v>197</v>
      </c>
      <c r="N255" t="s">
        <v>884</v>
      </c>
    </row>
    <row r="256" spans="13:14" x14ac:dyDescent="0.25">
      <c r="M256">
        <v>198</v>
      </c>
      <c r="N256" t="s">
        <v>885</v>
      </c>
    </row>
    <row r="257" spans="13:14" x14ac:dyDescent="0.25">
      <c r="M257">
        <v>199</v>
      </c>
      <c r="N257" t="s">
        <v>692</v>
      </c>
    </row>
    <row r="258" spans="13:14" x14ac:dyDescent="0.25">
      <c r="M258">
        <v>200</v>
      </c>
      <c r="N258" t="s">
        <v>886</v>
      </c>
    </row>
    <row r="259" spans="13:14" x14ac:dyDescent="0.25">
      <c r="M259">
        <v>201</v>
      </c>
      <c r="N259" t="s">
        <v>887</v>
      </c>
    </row>
    <row r="260" spans="13:14" x14ac:dyDescent="0.25">
      <c r="M260">
        <v>202</v>
      </c>
      <c r="N260" t="s">
        <v>888</v>
      </c>
    </row>
    <row r="261" spans="13:14" x14ac:dyDescent="0.25">
      <c r="M261">
        <v>203</v>
      </c>
      <c r="N261" t="s">
        <v>889</v>
      </c>
    </row>
    <row r="262" spans="13:14" x14ac:dyDescent="0.25">
      <c r="M262">
        <v>204</v>
      </c>
      <c r="N262" t="s">
        <v>890</v>
      </c>
    </row>
    <row r="263" spans="13:14" x14ac:dyDescent="0.25">
      <c r="M263">
        <v>205</v>
      </c>
      <c r="N263" t="s">
        <v>891</v>
      </c>
    </row>
    <row r="264" spans="13:14" x14ac:dyDescent="0.25">
      <c r="M264">
        <v>206</v>
      </c>
      <c r="N264" t="s">
        <v>892</v>
      </c>
    </row>
    <row r="265" spans="13:14" x14ac:dyDescent="0.25">
      <c r="M265">
        <v>207</v>
      </c>
      <c r="N265" t="s">
        <v>893</v>
      </c>
    </row>
    <row r="266" spans="13:14" x14ac:dyDescent="0.25">
      <c r="M266">
        <v>208</v>
      </c>
      <c r="N266" t="s">
        <v>894</v>
      </c>
    </row>
    <row r="267" spans="13:14" x14ac:dyDescent="0.25">
      <c r="M267">
        <v>209</v>
      </c>
      <c r="N267" t="s">
        <v>895</v>
      </c>
    </row>
    <row r="268" spans="13:14" x14ac:dyDescent="0.25">
      <c r="M268">
        <v>210</v>
      </c>
      <c r="N268" t="s">
        <v>896</v>
      </c>
    </row>
    <row r="269" spans="13:14" x14ac:dyDescent="0.25">
      <c r="M269">
        <v>211</v>
      </c>
      <c r="N269" t="s">
        <v>897</v>
      </c>
    </row>
    <row r="270" spans="13:14" x14ac:dyDescent="0.25">
      <c r="M270">
        <v>212</v>
      </c>
      <c r="N270" t="s">
        <v>898</v>
      </c>
    </row>
    <row r="271" spans="13:14" x14ac:dyDescent="0.25">
      <c r="M271">
        <v>213</v>
      </c>
      <c r="N271" t="s">
        <v>899</v>
      </c>
    </row>
    <row r="272" spans="13:14" x14ac:dyDescent="0.25">
      <c r="M272">
        <v>214</v>
      </c>
      <c r="N272" t="s">
        <v>900</v>
      </c>
    </row>
    <row r="273" spans="13:14" x14ac:dyDescent="0.25">
      <c r="M273">
        <v>215</v>
      </c>
      <c r="N273" t="s">
        <v>720</v>
      </c>
    </row>
    <row r="274" spans="13:14" x14ac:dyDescent="0.25">
      <c r="M274">
        <v>216</v>
      </c>
      <c r="N274" t="s">
        <v>901</v>
      </c>
    </row>
    <row r="275" spans="13:14" x14ac:dyDescent="0.25">
      <c r="M275">
        <v>217</v>
      </c>
      <c r="N275" t="s">
        <v>902</v>
      </c>
    </row>
    <row r="276" spans="13:14" x14ac:dyDescent="0.25">
      <c r="M276">
        <v>218</v>
      </c>
      <c r="N276" t="s">
        <v>903</v>
      </c>
    </row>
    <row r="277" spans="13:14" x14ac:dyDescent="0.25">
      <c r="M277">
        <v>219</v>
      </c>
      <c r="N277" t="s">
        <v>904</v>
      </c>
    </row>
    <row r="278" spans="13:14" x14ac:dyDescent="0.25">
      <c r="M278">
        <v>220</v>
      </c>
      <c r="N278" t="s">
        <v>905</v>
      </c>
    </row>
    <row r="279" spans="13:14" x14ac:dyDescent="0.25">
      <c r="M279">
        <v>221</v>
      </c>
      <c r="N279" t="s">
        <v>906</v>
      </c>
    </row>
    <row r="280" spans="13:14" x14ac:dyDescent="0.25">
      <c r="M280">
        <v>222</v>
      </c>
      <c r="N280" t="s">
        <v>907</v>
      </c>
    </row>
    <row r="281" spans="13:14" x14ac:dyDescent="0.25">
      <c r="M281">
        <v>223</v>
      </c>
      <c r="N281" t="s">
        <v>908</v>
      </c>
    </row>
    <row r="282" spans="13:14" x14ac:dyDescent="0.25">
      <c r="M282">
        <v>224</v>
      </c>
      <c r="N282" t="s">
        <v>909</v>
      </c>
    </row>
    <row r="283" spans="13:14" x14ac:dyDescent="0.25">
      <c r="M283">
        <v>225</v>
      </c>
      <c r="N283" t="s">
        <v>910</v>
      </c>
    </row>
    <row r="284" spans="13:14" x14ac:dyDescent="0.25">
      <c r="M284">
        <v>226</v>
      </c>
      <c r="N284" t="s">
        <v>911</v>
      </c>
    </row>
    <row r="285" spans="13:14" x14ac:dyDescent="0.25">
      <c r="M285">
        <v>227</v>
      </c>
      <c r="N285" t="s">
        <v>912</v>
      </c>
    </row>
    <row r="286" spans="13:14" x14ac:dyDescent="0.25">
      <c r="M286">
        <v>228</v>
      </c>
      <c r="N286" t="s">
        <v>913</v>
      </c>
    </row>
    <row r="287" spans="13:14" x14ac:dyDescent="0.25">
      <c r="M287">
        <v>229</v>
      </c>
      <c r="N287" t="s">
        <v>914</v>
      </c>
    </row>
    <row r="288" spans="13:14" x14ac:dyDescent="0.25">
      <c r="M288">
        <v>230</v>
      </c>
      <c r="N288" t="s">
        <v>747</v>
      </c>
    </row>
    <row r="289" spans="13:14" x14ac:dyDescent="0.25">
      <c r="M289">
        <v>231</v>
      </c>
      <c r="N289" t="s">
        <v>915</v>
      </c>
    </row>
    <row r="290" spans="13:14" x14ac:dyDescent="0.25">
      <c r="M290">
        <v>232</v>
      </c>
      <c r="N290" t="s">
        <v>916</v>
      </c>
    </row>
    <row r="291" spans="13:14" x14ac:dyDescent="0.25">
      <c r="M291">
        <v>233</v>
      </c>
      <c r="N291" t="s">
        <v>917</v>
      </c>
    </row>
    <row r="292" spans="13:14" x14ac:dyDescent="0.25">
      <c r="M292">
        <v>234</v>
      </c>
      <c r="N292" t="s">
        <v>918</v>
      </c>
    </row>
    <row r="293" spans="13:14" x14ac:dyDescent="0.25">
      <c r="M293">
        <v>235</v>
      </c>
      <c r="N293" t="s">
        <v>919</v>
      </c>
    </row>
    <row r="294" spans="13:14" x14ac:dyDescent="0.25">
      <c r="M294">
        <v>236</v>
      </c>
      <c r="N294" t="s">
        <v>920</v>
      </c>
    </row>
    <row r="295" spans="13:14" x14ac:dyDescent="0.25">
      <c r="M295">
        <v>237</v>
      </c>
      <c r="N295" t="s">
        <v>921</v>
      </c>
    </row>
    <row r="296" spans="13:14" x14ac:dyDescent="0.25">
      <c r="M296">
        <v>238</v>
      </c>
      <c r="N296" t="s">
        <v>922</v>
      </c>
    </row>
    <row r="297" spans="13:14" x14ac:dyDescent="0.25">
      <c r="M297">
        <v>239</v>
      </c>
      <c r="N297" t="s">
        <v>923</v>
      </c>
    </row>
    <row r="298" spans="13:14" x14ac:dyDescent="0.25">
      <c r="M298">
        <v>240</v>
      </c>
      <c r="N298" t="s">
        <v>924</v>
      </c>
    </row>
    <row r="299" spans="13:14" x14ac:dyDescent="0.25">
      <c r="M299">
        <v>241</v>
      </c>
      <c r="N299" t="s">
        <v>774</v>
      </c>
    </row>
    <row r="300" spans="13:14" x14ac:dyDescent="0.25">
      <c r="M300">
        <v>242</v>
      </c>
      <c r="N300" t="s">
        <v>925</v>
      </c>
    </row>
    <row r="301" spans="13:14" x14ac:dyDescent="0.25">
      <c r="M301">
        <v>243</v>
      </c>
      <c r="N301" t="s">
        <v>926</v>
      </c>
    </row>
    <row r="302" spans="13:14" x14ac:dyDescent="0.25">
      <c r="M302">
        <v>244</v>
      </c>
      <c r="N302" t="s">
        <v>927</v>
      </c>
    </row>
    <row r="303" spans="13:14" x14ac:dyDescent="0.25">
      <c r="M303">
        <v>245</v>
      </c>
      <c r="N303" t="s">
        <v>928</v>
      </c>
    </row>
    <row r="304" spans="13:14" x14ac:dyDescent="0.25">
      <c r="M304">
        <v>246</v>
      </c>
      <c r="N304" t="s">
        <v>929</v>
      </c>
    </row>
    <row r="305" spans="13:14" x14ac:dyDescent="0.25">
      <c r="M305">
        <v>247</v>
      </c>
      <c r="N305" t="s">
        <v>692</v>
      </c>
    </row>
    <row r="306" spans="13:14" x14ac:dyDescent="0.25">
      <c r="M306">
        <v>248</v>
      </c>
      <c r="N306" t="s">
        <v>930</v>
      </c>
    </row>
    <row r="307" spans="13:14" x14ac:dyDescent="0.25">
      <c r="M307">
        <v>249</v>
      </c>
      <c r="N307" t="s">
        <v>931</v>
      </c>
    </row>
    <row r="308" spans="13:14" x14ac:dyDescent="0.25">
      <c r="M308">
        <v>250</v>
      </c>
      <c r="N308" t="s">
        <v>932</v>
      </c>
    </row>
    <row r="309" spans="13:14" x14ac:dyDescent="0.25">
      <c r="M309">
        <v>251</v>
      </c>
      <c r="N309" t="s">
        <v>720</v>
      </c>
    </row>
    <row r="310" spans="13:14" x14ac:dyDescent="0.25">
      <c r="M310">
        <v>252</v>
      </c>
      <c r="N310" t="s">
        <v>933</v>
      </c>
    </row>
    <row r="311" spans="13:14" x14ac:dyDescent="0.25">
      <c r="M311">
        <v>253</v>
      </c>
      <c r="N311" t="s">
        <v>934</v>
      </c>
    </row>
    <row r="312" spans="13:14" x14ac:dyDescent="0.25">
      <c r="M312">
        <v>254</v>
      </c>
      <c r="N312" t="s">
        <v>935</v>
      </c>
    </row>
    <row r="313" spans="13:14" x14ac:dyDescent="0.25">
      <c r="M313">
        <v>255</v>
      </c>
      <c r="N313" t="s">
        <v>936</v>
      </c>
    </row>
    <row r="314" spans="13:14" x14ac:dyDescent="0.25">
      <c r="M314">
        <v>256</v>
      </c>
      <c r="N314" t="s">
        <v>937</v>
      </c>
    </row>
    <row r="315" spans="13:14" x14ac:dyDescent="0.25">
      <c r="M315">
        <v>257</v>
      </c>
      <c r="N315" t="s">
        <v>938</v>
      </c>
    </row>
    <row r="316" spans="13:14" x14ac:dyDescent="0.25">
      <c r="M316">
        <v>258</v>
      </c>
      <c r="N316" t="s">
        <v>939</v>
      </c>
    </row>
    <row r="317" spans="13:14" x14ac:dyDescent="0.25">
      <c r="M317">
        <v>259</v>
      </c>
      <c r="N317" t="s">
        <v>940</v>
      </c>
    </row>
    <row r="318" spans="13:14" x14ac:dyDescent="0.25">
      <c r="M318">
        <v>260</v>
      </c>
      <c r="N318" t="s">
        <v>941</v>
      </c>
    </row>
    <row r="319" spans="13:14" x14ac:dyDescent="0.25">
      <c r="M319">
        <v>261</v>
      </c>
      <c r="N319" t="s">
        <v>942</v>
      </c>
    </row>
    <row r="320" spans="13:14" x14ac:dyDescent="0.25">
      <c r="M320">
        <v>262</v>
      </c>
      <c r="N320" t="s">
        <v>943</v>
      </c>
    </row>
    <row r="321" spans="13:14" x14ac:dyDescent="0.25">
      <c r="M321">
        <v>263</v>
      </c>
      <c r="N321" t="s">
        <v>944</v>
      </c>
    </row>
    <row r="322" spans="13:14" x14ac:dyDescent="0.25">
      <c r="M322">
        <v>264</v>
      </c>
      <c r="N322" t="s">
        <v>945</v>
      </c>
    </row>
    <row r="323" spans="13:14" x14ac:dyDescent="0.25">
      <c r="M323">
        <v>265</v>
      </c>
      <c r="N323" t="s">
        <v>946</v>
      </c>
    </row>
  </sheetData>
  <sheetProtection password="DB17" sheet="1" objects="1" scenarios="1"/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12"/>
  <sheetViews>
    <sheetView zoomScaleNormal="100" workbookViewId="0">
      <selection activeCell="D1" sqref="D1:E1"/>
    </sheetView>
  </sheetViews>
  <sheetFormatPr defaultColWidth="8.85546875" defaultRowHeight="15" x14ac:dyDescent="0.25"/>
  <cols>
    <col min="1" max="2" width="38.7109375" customWidth="1"/>
    <col min="3" max="3" width="5.28515625" customWidth="1"/>
    <col min="4" max="4" width="72" customWidth="1"/>
    <col min="5" max="5" width="58" customWidth="1"/>
    <col min="6" max="6" width="4.7109375" customWidth="1"/>
    <col min="7" max="7" width="10" customWidth="1"/>
  </cols>
  <sheetData>
    <row r="1" spans="1:7" ht="27" customHeight="1" x14ac:dyDescent="0.25">
      <c r="A1" s="232" t="s">
        <v>99</v>
      </c>
      <c r="B1" s="232"/>
      <c r="D1" s="229" t="s">
        <v>0</v>
      </c>
      <c r="E1" s="230"/>
      <c r="G1" s="227" t="s">
        <v>959</v>
      </c>
    </row>
    <row r="2" spans="1:7" ht="38.25" thickBot="1" x14ac:dyDescent="0.35">
      <c r="A2" s="20" t="s">
        <v>196</v>
      </c>
      <c r="B2" s="20" t="s">
        <v>101</v>
      </c>
      <c r="D2" s="17" t="s">
        <v>89</v>
      </c>
      <c r="E2" s="18" t="s">
        <v>90</v>
      </c>
      <c r="G2" s="228"/>
    </row>
    <row r="3" spans="1:7" ht="19.5" customHeight="1" x14ac:dyDescent="0.3">
      <c r="A3" s="20" t="s">
        <v>103</v>
      </c>
      <c r="B3" s="20" t="s">
        <v>104</v>
      </c>
      <c r="D3" s="18" t="s">
        <v>91</v>
      </c>
      <c r="E3" s="17" t="s">
        <v>92</v>
      </c>
    </row>
    <row r="4" spans="1:7" ht="19.5" x14ac:dyDescent="0.3">
      <c r="A4" s="233" t="s">
        <v>89</v>
      </c>
      <c r="B4" s="234"/>
      <c r="D4" s="17" t="s">
        <v>93</v>
      </c>
      <c r="E4" s="29" t="s">
        <v>98</v>
      </c>
    </row>
    <row r="5" spans="1:7" ht="18.75" x14ac:dyDescent="0.3">
      <c r="A5" s="6" t="s">
        <v>254</v>
      </c>
      <c r="B5" s="22">
        <v>353.24</v>
      </c>
      <c r="D5" s="17" t="s">
        <v>94</v>
      </c>
      <c r="E5" s="17" t="s">
        <v>95</v>
      </c>
    </row>
    <row r="6" spans="1:7" ht="18.75" x14ac:dyDescent="0.3">
      <c r="A6" s="6" t="s">
        <v>255</v>
      </c>
      <c r="B6" s="22">
        <v>230.09</v>
      </c>
      <c r="D6" s="204"/>
      <c r="E6" s="204"/>
    </row>
    <row r="7" spans="1:7" ht="18.75" customHeight="1" x14ac:dyDescent="0.25">
      <c r="A7" s="6" t="s">
        <v>197</v>
      </c>
      <c r="B7" s="22">
        <v>151.99</v>
      </c>
    </row>
    <row r="8" spans="1:7" ht="69.75" customHeight="1" x14ac:dyDescent="0.3">
      <c r="D8" s="231" t="s">
        <v>96</v>
      </c>
      <c r="E8" s="231"/>
    </row>
    <row r="9" spans="1:7" ht="43.5" customHeight="1" x14ac:dyDescent="0.3">
      <c r="D9" s="231" t="s">
        <v>97</v>
      </c>
      <c r="E9" s="231"/>
    </row>
    <row r="12" spans="1:7" ht="21" x14ac:dyDescent="0.35">
      <c r="D12" s="16"/>
    </row>
  </sheetData>
  <sheetProtection password="F115" sheet="1" objects="1" scenarios="1"/>
  <mergeCells count="6">
    <mergeCell ref="G1:G2"/>
    <mergeCell ref="D1:E1"/>
    <mergeCell ref="D8:E8"/>
    <mergeCell ref="D9:E9"/>
    <mergeCell ref="A1:B1"/>
    <mergeCell ref="A4:B4"/>
  </mergeCells>
  <hyperlinks>
    <hyperlink ref="G1:G2" location="СПИСЪК!A1" display="КЪМ СПИСЪК С АКТИВИ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14"/>
  <sheetViews>
    <sheetView zoomScaleNormal="100" workbookViewId="0">
      <selection activeCell="D1" sqref="D1:E1"/>
    </sheetView>
  </sheetViews>
  <sheetFormatPr defaultColWidth="8.85546875" defaultRowHeight="15" x14ac:dyDescent="0.25"/>
  <cols>
    <col min="1" max="1" width="39" customWidth="1"/>
    <col min="2" max="2" width="33.28515625" customWidth="1"/>
    <col min="3" max="3" width="9.42578125" customWidth="1"/>
    <col min="4" max="4" width="108.7109375" customWidth="1"/>
    <col min="5" max="5" width="19" customWidth="1"/>
    <col min="7" max="7" width="10.140625" customWidth="1"/>
  </cols>
  <sheetData>
    <row r="1" spans="1:7" ht="24.75" customHeight="1" x14ac:dyDescent="0.25">
      <c r="A1" s="232" t="s">
        <v>99</v>
      </c>
      <c r="B1" s="232"/>
      <c r="D1" s="229" t="s">
        <v>0</v>
      </c>
      <c r="E1" s="230"/>
      <c r="G1" s="227" t="s">
        <v>959</v>
      </c>
    </row>
    <row r="2" spans="1:7" ht="18.75" x14ac:dyDescent="0.25">
      <c r="A2" s="20" t="s">
        <v>198</v>
      </c>
      <c r="B2" s="20" t="s">
        <v>101</v>
      </c>
      <c r="D2" s="1" t="s">
        <v>1</v>
      </c>
      <c r="E2" s="205"/>
      <c r="G2" s="235"/>
    </row>
    <row r="3" spans="1:7" ht="19.5" thickBot="1" x14ac:dyDescent="0.3">
      <c r="A3" s="20" t="s">
        <v>103</v>
      </c>
      <c r="B3" s="20" t="s">
        <v>104</v>
      </c>
      <c r="D3" s="3" t="s">
        <v>2</v>
      </c>
      <c r="E3" s="205" t="s">
        <v>3</v>
      </c>
      <c r="G3" s="228"/>
    </row>
    <row r="4" spans="1:7" ht="19.5" x14ac:dyDescent="0.25">
      <c r="A4" s="233" t="s">
        <v>199</v>
      </c>
      <c r="B4" s="234"/>
      <c r="D4" s="3" t="s">
        <v>4</v>
      </c>
      <c r="E4" s="205" t="s">
        <v>5</v>
      </c>
    </row>
    <row r="5" spans="1:7" ht="18.75" x14ac:dyDescent="0.25">
      <c r="A5" s="34" t="s">
        <v>232</v>
      </c>
      <c r="B5" s="35">
        <v>454.56</v>
      </c>
      <c r="D5" s="4" t="s">
        <v>6</v>
      </c>
      <c r="E5" s="205" t="s">
        <v>5</v>
      </c>
    </row>
    <row r="6" spans="1:7" ht="39" customHeight="1" x14ac:dyDescent="0.25">
      <c r="A6" s="237" t="s">
        <v>200</v>
      </c>
      <c r="B6" s="237"/>
      <c r="D6" s="4" t="s">
        <v>7</v>
      </c>
      <c r="E6" s="205" t="s">
        <v>8</v>
      </c>
    </row>
    <row r="7" spans="1:7" ht="19.5" customHeight="1" x14ac:dyDescent="0.25">
      <c r="A7" s="36" t="s">
        <v>231</v>
      </c>
      <c r="B7" s="37">
        <v>658.73</v>
      </c>
      <c r="D7" s="5" t="s">
        <v>9</v>
      </c>
      <c r="E7" s="206" t="s">
        <v>10</v>
      </c>
    </row>
    <row r="8" spans="1:7" ht="19.5" x14ac:dyDescent="0.25">
      <c r="A8" s="237" t="s">
        <v>201</v>
      </c>
      <c r="B8" s="237"/>
      <c r="D8" s="5" t="s">
        <v>11</v>
      </c>
      <c r="E8" s="206" t="s">
        <v>12</v>
      </c>
    </row>
    <row r="9" spans="1:7" ht="19.5" customHeight="1" x14ac:dyDescent="0.25">
      <c r="A9" s="24" t="s">
        <v>256</v>
      </c>
      <c r="B9" s="22">
        <v>673.78</v>
      </c>
      <c r="D9" s="236" t="s">
        <v>191</v>
      </c>
    </row>
    <row r="10" spans="1:7" ht="18.75" x14ac:dyDescent="0.25">
      <c r="A10" s="24" t="s">
        <v>233</v>
      </c>
      <c r="B10" s="22">
        <v>499.68</v>
      </c>
      <c r="D10" s="236"/>
    </row>
    <row r="11" spans="1:7" ht="27" customHeight="1" x14ac:dyDescent="0.25">
      <c r="A11" s="237" t="s">
        <v>203</v>
      </c>
      <c r="B11" s="237"/>
      <c r="D11" s="236"/>
    </row>
    <row r="12" spans="1:7" ht="24.75" customHeight="1" x14ac:dyDescent="0.25">
      <c r="A12" s="24" t="s">
        <v>202</v>
      </c>
      <c r="B12" s="22">
        <v>409.1</v>
      </c>
      <c r="D12" s="236" t="s">
        <v>13</v>
      </c>
    </row>
    <row r="13" spans="1:7" ht="18.75" customHeight="1" x14ac:dyDescent="0.25">
      <c r="D13" s="236"/>
    </row>
    <row r="14" spans="1:7" ht="18.75" x14ac:dyDescent="0.3">
      <c r="D14" s="15"/>
    </row>
  </sheetData>
  <sheetProtection password="F115" sheet="1" objects="1" scenarios="1"/>
  <mergeCells count="9">
    <mergeCell ref="G1:G3"/>
    <mergeCell ref="D12:D13"/>
    <mergeCell ref="D9:D11"/>
    <mergeCell ref="A11:B11"/>
    <mergeCell ref="D1:E1"/>
    <mergeCell ref="A1:B1"/>
    <mergeCell ref="A6:B6"/>
    <mergeCell ref="A4:B4"/>
    <mergeCell ref="A8:B8"/>
  </mergeCells>
  <hyperlinks>
    <hyperlink ref="G1:G2" location="СПИСЪК!A1" display="КЪМ СПИСЪК С АКТИВИ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G9"/>
  <sheetViews>
    <sheetView workbookViewId="0">
      <selection activeCell="D1" sqref="D1:E1"/>
    </sheetView>
  </sheetViews>
  <sheetFormatPr defaultColWidth="8.85546875" defaultRowHeight="15" x14ac:dyDescent="0.25"/>
  <cols>
    <col min="1" max="1" width="48.7109375" customWidth="1"/>
    <col min="2" max="2" width="33.28515625" customWidth="1"/>
    <col min="3" max="3" width="9.7109375" customWidth="1"/>
    <col min="4" max="4" width="78.85546875" customWidth="1"/>
    <col min="5" max="5" width="24.42578125" customWidth="1"/>
    <col min="7" max="7" width="10.28515625" customWidth="1"/>
  </cols>
  <sheetData>
    <row r="1" spans="1:7" ht="24.75" customHeight="1" x14ac:dyDescent="0.3">
      <c r="A1" s="232" t="s">
        <v>99</v>
      </c>
      <c r="B1" s="232"/>
      <c r="C1" s="14"/>
      <c r="D1" s="229" t="s">
        <v>0</v>
      </c>
      <c r="E1" s="230"/>
      <c r="G1" s="227" t="s">
        <v>959</v>
      </c>
    </row>
    <row r="2" spans="1:7" ht="22.5" customHeight="1" x14ac:dyDescent="0.3">
      <c r="A2" s="20" t="s">
        <v>112</v>
      </c>
      <c r="B2" s="20" t="s">
        <v>101</v>
      </c>
      <c r="C2" s="14"/>
      <c r="D2" s="1" t="s">
        <v>113</v>
      </c>
      <c r="E2" s="2"/>
      <c r="G2" s="235"/>
    </row>
    <row r="3" spans="1:7" ht="22.5" thickBot="1" x14ac:dyDescent="0.35">
      <c r="A3" s="20" t="s">
        <v>114</v>
      </c>
      <c r="B3" s="20" t="s">
        <v>115</v>
      </c>
      <c r="C3" s="14"/>
      <c r="D3" s="3" t="s">
        <v>116</v>
      </c>
      <c r="E3" s="2" t="s">
        <v>117</v>
      </c>
      <c r="G3" s="228"/>
    </row>
    <row r="4" spans="1:7" ht="19.5" x14ac:dyDescent="0.35">
      <c r="A4" s="238" t="s">
        <v>113</v>
      </c>
      <c r="B4" s="239"/>
      <c r="C4" s="14"/>
      <c r="D4" s="3" t="s">
        <v>118</v>
      </c>
      <c r="E4" s="2" t="s">
        <v>119</v>
      </c>
    </row>
    <row r="5" spans="1:7" ht="23.25" x14ac:dyDescent="0.3">
      <c r="A5" s="24" t="s">
        <v>949</v>
      </c>
      <c r="B5" s="22">
        <v>1473.37</v>
      </c>
      <c r="C5" s="14"/>
      <c r="D5" s="4" t="s">
        <v>120</v>
      </c>
      <c r="E5" s="2" t="s">
        <v>121</v>
      </c>
    </row>
    <row r="6" spans="1:7" ht="18.75" x14ac:dyDescent="0.3">
      <c r="A6" s="24" t="s">
        <v>950</v>
      </c>
      <c r="B6" s="22">
        <v>694.14</v>
      </c>
      <c r="C6" s="14"/>
      <c r="D6" s="1" t="s">
        <v>122</v>
      </c>
      <c r="E6" s="2"/>
    </row>
    <row r="7" spans="1:7" ht="18.75" x14ac:dyDescent="0.3">
      <c r="A7" s="38"/>
      <c r="B7" s="39"/>
      <c r="C7" s="14"/>
      <c r="D7" s="3" t="s">
        <v>116</v>
      </c>
      <c r="E7" s="2" t="s">
        <v>117</v>
      </c>
    </row>
    <row r="8" spans="1:7" ht="19.5" x14ac:dyDescent="0.35">
      <c r="A8" s="240" t="s">
        <v>122</v>
      </c>
      <c r="B8" s="240"/>
      <c r="D8" s="3" t="s">
        <v>118</v>
      </c>
      <c r="E8" s="2" t="s">
        <v>119</v>
      </c>
    </row>
    <row r="9" spans="1:7" ht="23.25" x14ac:dyDescent="0.25">
      <c r="A9" s="24" t="s">
        <v>247</v>
      </c>
      <c r="B9" s="22">
        <v>1464.82</v>
      </c>
      <c r="D9" s="4" t="s">
        <v>120</v>
      </c>
      <c r="E9" s="2" t="s">
        <v>123</v>
      </c>
    </row>
  </sheetData>
  <sheetProtection password="F115" sheet="1" objects="1" scenarios="1"/>
  <mergeCells count="5">
    <mergeCell ref="A1:B1"/>
    <mergeCell ref="D1:E1"/>
    <mergeCell ref="A4:B4"/>
    <mergeCell ref="A8:B8"/>
    <mergeCell ref="G1:G3"/>
  </mergeCells>
  <hyperlinks>
    <hyperlink ref="G1:G2" location="СПИСЪК!A1" display="КЪМ СПИСЪК С АКТИВИ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G12"/>
  <sheetViews>
    <sheetView workbookViewId="0">
      <selection activeCell="D1" sqref="D1:E1"/>
    </sheetView>
  </sheetViews>
  <sheetFormatPr defaultColWidth="8.85546875" defaultRowHeight="15" x14ac:dyDescent="0.25"/>
  <cols>
    <col min="1" max="1" width="38.85546875" customWidth="1"/>
    <col min="2" max="2" width="30.42578125" customWidth="1"/>
    <col min="3" max="3" width="9" customWidth="1"/>
    <col min="4" max="4" width="63" customWidth="1"/>
    <col min="5" max="5" width="54.7109375" customWidth="1"/>
    <col min="6" max="6" width="6.28515625" customWidth="1"/>
    <col min="7" max="7" width="10.42578125" customWidth="1"/>
  </cols>
  <sheetData>
    <row r="1" spans="1:7" ht="24" customHeight="1" x14ac:dyDescent="0.3">
      <c r="A1" s="232" t="s">
        <v>99</v>
      </c>
      <c r="B1" s="232"/>
      <c r="C1" s="14"/>
      <c r="D1" s="229" t="s">
        <v>0</v>
      </c>
      <c r="E1" s="230"/>
      <c r="G1" s="227" t="s">
        <v>959</v>
      </c>
    </row>
    <row r="2" spans="1:7" ht="38.25" thickBot="1" x14ac:dyDescent="0.35">
      <c r="A2" s="20" t="s">
        <v>100</v>
      </c>
      <c r="B2" s="20" t="s">
        <v>101</v>
      </c>
      <c r="C2" s="14"/>
      <c r="D2" s="241" t="s">
        <v>102</v>
      </c>
      <c r="E2" s="241"/>
      <c r="G2" s="228"/>
    </row>
    <row r="3" spans="1:7" ht="18.75" x14ac:dyDescent="0.3">
      <c r="A3" s="20" t="s">
        <v>103</v>
      </c>
      <c r="B3" s="20" t="s">
        <v>104</v>
      </c>
      <c r="C3" s="14"/>
      <c r="D3" s="241"/>
      <c r="E3" s="241"/>
    </row>
    <row r="4" spans="1:7" ht="19.5" x14ac:dyDescent="0.3">
      <c r="A4" s="237" t="s">
        <v>192</v>
      </c>
      <c r="B4" s="237"/>
      <c r="C4" s="14"/>
      <c r="D4" s="241"/>
      <c r="E4" s="241"/>
    </row>
    <row r="5" spans="1:7" ht="18.75" x14ac:dyDescent="0.3">
      <c r="A5" s="21" t="s">
        <v>105</v>
      </c>
      <c r="B5" s="22">
        <v>535.98</v>
      </c>
      <c r="C5" s="14"/>
      <c r="D5" s="241"/>
      <c r="E5" s="241"/>
    </row>
    <row r="6" spans="1:7" ht="11.25" customHeight="1" x14ac:dyDescent="0.3">
      <c r="C6" s="14"/>
      <c r="D6" s="241"/>
      <c r="E6" s="241"/>
    </row>
    <row r="8" spans="1:7" x14ac:dyDescent="0.25">
      <c r="D8" s="23"/>
    </row>
    <row r="9" spans="1:7" ht="18.75" x14ac:dyDescent="0.3">
      <c r="D9" s="15"/>
    </row>
    <row r="12" spans="1:7" x14ac:dyDescent="0.25">
      <c r="E12" s="58"/>
    </row>
  </sheetData>
  <sheetProtection password="F115" sheet="1" objects="1" scenarios="1"/>
  <mergeCells count="5">
    <mergeCell ref="A1:B1"/>
    <mergeCell ref="D1:E1"/>
    <mergeCell ref="D2:E6"/>
    <mergeCell ref="A4:B4"/>
    <mergeCell ref="G1:G2"/>
  </mergeCells>
  <hyperlinks>
    <hyperlink ref="G1:G2" location="СПИСЪК!A1" display="КЪМ СПИСЪК С АКТИВИ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G7"/>
  <sheetViews>
    <sheetView zoomScaleNormal="100" workbookViewId="0">
      <selection activeCell="D1" sqref="D1:E1"/>
    </sheetView>
  </sheetViews>
  <sheetFormatPr defaultColWidth="8.85546875" defaultRowHeight="15" x14ac:dyDescent="0.25"/>
  <cols>
    <col min="1" max="1" width="27.140625" customWidth="1"/>
    <col min="2" max="2" width="27.42578125" customWidth="1"/>
    <col min="3" max="3" width="13.140625" customWidth="1"/>
    <col min="4" max="4" width="122.28515625" customWidth="1"/>
    <col min="5" max="5" width="27" customWidth="1"/>
    <col min="6" max="6" width="6.85546875" customWidth="1"/>
    <col min="7" max="7" width="10.85546875" customWidth="1"/>
  </cols>
  <sheetData>
    <row r="1" spans="1:7" ht="18.75" customHeight="1" x14ac:dyDescent="0.3">
      <c r="A1" s="232" t="s">
        <v>99</v>
      </c>
      <c r="B1" s="232"/>
      <c r="C1" s="14"/>
      <c r="D1" s="229" t="s">
        <v>0</v>
      </c>
      <c r="E1" s="230"/>
      <c r="G1" s="227" t="s">
        <v>959</v>
      </c>
    </row>
    <row r="2" spans="1:7" ht="33" customHeight="1" x14ac:dyDescent="0.3">
      <c r="A2" s="20" t="s">
        <v>106</v>
      </c>
      <c r="B2" s="20" t="s">
        <v>101</v>
      </c>
      <c r="C2" s="14"/>
      <c r="D2" s="241" t="s">
        <v>107</v>
      </c>
      <c r="E2" s="241"/>
      <c r="G2" s="235"/>
    </row>
    <row r="3" spans="1:7" ht="30" customHeight="1" thickBot="1" x14ac:dyDescent="0.35">
      <c r="A3" s="20" t="s">
        <v>108</v>
      </c>
      <c r="B3" s="20" t="s">
        <v>964</v>
      </c>
      <c r="C3" s="14"/>
      <c r="D3" s="231" t="s">
        <v>109</v>
      </c>
      <c r="E3" s="244"/>
      <c r="G3" s="228"/>
    </row>
    <row r="4" spans="1:7" ht="27" customHeight="1" x14ac:dyDescent="0.3">
      <c r="A4" s="242" t="s">
        <v>271</v>
      </c>
      <c r="B4" s="243"/>
      <c r="C4" s="14"/>
      <c r="D4" s="231"/>
      <c r="E4" s="244"/>
    </row>
    <row r="5" spans="1:7" ht="39" x14ac:dyDescent="0.3">
      <c r="A5" s="24" t="s">
        <v>257</v>
      </c>
      <c r="B5" s="22">
        <v>14.28</v>
      </c>
      <c r="C5" s="14"/>
      <c r="D5" s="1" t="s">
        <v>110</v>
      </c>
      <c r="E5" s="2" t="s">
        <v>111</v>
      </c>
    </row>
    <row r="6" spans="1:7" ht="18.75" x14ac:dyDescent="0.3">
      <c r="A6" s="24" t="s">
        <v>258</v>
      </c>
      <c r="B6" s="22">
        <v>7.91</v>
      </c>
      <c r="C6" s="14"/>
    </row>
    <row r="7" spans="1:7" ht="18.75" x14ac:dyDescent="0.3">
      <c r="A7" s="24" t="s">
        <v>234</v>
      </c>
      <c r="B7" s="22">
        <v>5.38</v>
      </c>
      <c r="C7" s="14"/>
    </row>
  </sheetData>
  <sheetProtection password="F115" sheet="1" objects="1" scenarios="1"/>
  <mergeCells count="7">
    <mergeCell ref="A1:B1"/>
    <mergeCell ref="D1:E1"/>
    <mergeCell ref="D2:E2"/>
    <mergeCell ref="A4:B4"/>
    <mergeCell ref="G1:G3"/>
    <mergeCell ref="D3:D4"/>
    <mergeCell ref="E3:E4"/>
  </mergeCells>
  <hyperlinks>
    <hyperlink ref="G1:G2" location="СПИСЪК!A1" display="КЪМ СПИСЪК С АКТИВИ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G18"/>
  <sheetViews>
    <sheetView zoomScaleNormal="100" workbookViewId="0">
      <selection activeCell="D1" sqref="D1:E1"/>
    </sheetView>
  </sheetViews>
  <sheetFormatPr defaultColWidth="8.85546875" defaultRowHeight="15" x14ac:dyDescent="0.25"/>
  <cols>
    <col min="1" max="2" width="36.85546875" customWidth="1"/>
    <col min="4" max="4" width="96.140625" customWidth="1"/>
    <col min="5" max="5" width="40.140625" customWidth="1"/>
    <col min="6" max="6" width="6" customWidth="1"/>
    <col min="7" max="7" width="11" customWidth="1"/>
  </cols>
  <sheetData>
    <row r="1" spans="1:7" ht="18.75" customHeight="1" x14ac:dyDescent="0.25">
      <c r="A1" s="232" t="s">
        <v>99</v>
      </c>
      <c r="B1" s="232"/>
      <c r="D1" s="229" t="s">
        <v>0</v>
      </c>
      <c r="E1" s="230"/>
      <c r="G1" s="227" t="s">
        <v>959</v>
      </c>
    </row>
    <row r="2" spans="1:7" ht="18.75" x14ac:dyDescent="0.25">
      <c r="A2" s="20" t="s">
        <v>965</v>
      </c>
      <c r="B2" s="20" t="s">
        <v>101</v>
      </c>
      <c r="D2" s="1" t="s">
        <v>14</v>
      </c>
      <c r="E2" s="2" t="s">
        <v>15</v>
      </c>
      <c r="G2" s="235"/>
    </row>
    <row r="3" spans="1:7" ht="19.5" thickBot="1" x14ac:dyDescent="0.3">
      <c r="A3" s="20" t="s">
        <v>103</v>
      </c>
      <c r="B3" s="20" t="s">
        <v>104</v>
      </c>
      <c r="D3" s="1" t="s">
        <v>16</v>
      </c>
      <c r="E3" s="2" t="s">
        <v>17</v>
      </c>
      <c r="G3" s="228"/>
    </row>
    <row r="4" spans="1:7" ht="34.5" customHeight="1" x14ac:dyDescent="0.25">
      <c r="A4" s="245" t="s">
        <v>235</v>
      </c>
      <c r="B4" s="246"/>
      <c r="D4" s="253" t="s">
        <v>18</v>
      </c>
      <c r="E4" s="255"/>
    </row>
    <row r="5" spans="1:7" ht="26.25" customHeight="1" x14ac:dyDescent="0.25">
      <c r="A5" s="24" t="s">
        <v>237</v>
      </c>
      <c r="B5" s="22">
        <v>582.34</v>
      </c>
      <c r="D5" s="254"/>
      <c r="E5" s="256"/>
    </row>
    <row r="6" spans="1:7" ht="36.75" customHeight="1" x14ac:dyDescent="0.25">
      <c r="A6" s="245" t="s">
        <v>236</v>
      </c>
      <c r="B6" s="246"/>
      <c r="D6" s="247" t="s">
        <v>19</v>
      </c>
      <c r="E6" s="248"/>
    </row>
    <row r="7" spans="1:7" ht="18.75" x14ac:dyDescent="0.25">
      <c r="A7" s="24" t="s">
        <v>256</v>
      </c>
      <c r="B7" s="22">
        <v>667.15</v>
      </c>
      <c r="D7" s="249"/>
      <c r="E7" s="250"/>
    </row>
    <row r="8" spans="1:7" ht="18.75" x14ac:dyDescent="0.25">
      <c r="A8" s="24" t="s">
        <v>268</v>
      </c>
      <c r="B8" s="22">
        <v>481.01</v>
      </c>
      <c r="D8" s="251"/>
      <c r="E8" s="252"/>
    </row>
    <row r="9" spans="1:7" ht="18.75" x14ac:dyDescent="0.25">
      <c r="A9" s="24" t="s">
        <v>396</v>
      </c>
      <c r="B9" s="22">
        <v>266.08999999999997</v>
      </c>
      <c r="D9" s="1" t="s">
        <v>20</v>
      </c>
      <c r="E9" s="2"/>
    </row>
    <row r="10" spans="1:7" ht="20.25" x14ac:dyDescent="0.25">
      <c r="D10" s="3" t="s">
        <v>21</v>
      </c>
      <c r="E10" s="2" t="s">
        <v>22</v>
      </c>
    </row>
    <row r="11" spans="1:7" ht="20.25" x14ac:dyDescent="0.25">
      <c r="D11" s="3" t="s">
        <v>23</v>
      </c>
      <c r="E11" s="2" t="s">
        <v>24</v>
      </c>
    </row>
    <row r="12" spans="1:7" ht="18.75" x14ac:dyDescent="0.25">
      <c r="D12" s="1" t="s">
        <v>25</v>
      </c>
      <c r="E12" s="2"/>
    </row>
    <row r="13" spans="1:7" ht="20.25" x14ac:dyDescent="0.25">
      <c r="D13" s="3" t="s">
        <v>21</v>
      </c>
      <c r="E13" s="2" t="s">
        <v>26</v>
      </c>
    </row>
    <row r="14" spans="1:7" ht="37.5" x14ac:dyDescent="0.25">
      <c r="D14" s="1" t="s">
        <v>190</v>
      </c>
      <c r="E14" s="9"/>
    </row>
    <row r="15" spans="1:7" ht="56.25" x14ac:dyDescent="0.25">
      <c r="D15" s="1" t="s">
        <v>13</v>
      </c>
      <c r="E15" s="8"/>
    </row>
    <row r="18" spans="4:4" ht="18.75" x14ac:dyDescent="0.3">
      <c r="D18" s="15"/>
    </row>
  </sheetData>
  <sheetProtection password="F115" sheet="1" objects="1" scenarios="1"/>
  <mergeCells count="8">
    <mergeCell ref="A1:B1"/>
    <mergeCell ref="A4:B4"/>
    <mergeCell ref="A6:B6"/>
    <mergeCell ref="G1:G3"/>
    <mergeCell ref="D6:E8"/>
    <mergeCell ref="D4:D5"/>
    <mergeCell ref="E4:E5"/>
    <mergeCell ref="D1:E1"/>
  </mergeCells>
  <hyperlinks>
    <hyperlink ref="G1:G2" location="СПИСЪК!A1" display="КЪМ СПИСЪК С АКТИВИ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G9"/>
  <sheetViews>
    <sheetView workbookViewId="0">
      <selection activeCell="D1" sqref="D1:E1"/>
    </sheetView>
  </sheetViews>
  <sheetFormatPr defaultColWidth="8.85546875" defaultRowHeight="15" x14ac:dyDescent="0.25"/>
  <cols>
    <col min="1" max="2" width="36.85546875" customWidth="1"/>
    <col min="3" max="3" width="8.42578125" customWidth="1"/>
    <col min="4" max="4" width="110.140625" customWidth="1"/>
    <col min="5" max="5" width="26.42578125" customWidth="1"/>
    <col min="6" max="6" width="5.42578125" customWidth="1"/>
    <col min="7" max="7" width="10.7109375" customWidth="1"/>
  </cols>
  <sheetData>
    <row r="1" spans="1:7" ht="24.75" customHeight="1" x14ac:dyDescent="0.3">
      <c r="A1" s="232" t="s">
        <v>99</v>
      </c>
      <c r="B1" s="232"/>
      <c r="C1" s="14"/>
      <c r="D1" s="229" t="s">
        <v>0</v>
      </c>
      <c r="E1" s="230"/>
      <c r="G1" s="227" t="s">
        <v>959</v>
      </c>
    </row>
    <row r="2" spans="1:7" ht="18.75" x14ac:dyDescent="0.3">
      <c r="A2" s="20" t="s">
        <v>124</v>
      </c>
      <c r="B2" s="20" t="s">
        <v>101</v>
      </c>
      <c r="C2" s="14"/>
      <c r="D2" s="1" t="s">
        <v>125</v>
      </c>
      <c r="E2" s="2" t="s">
        <v>126</v>
      </c>
      <c r="G2" s="235"/>
    </row>
    <row r="3" spans="1:7" ht="22.5" thickBot="1" x14ac:dyDescent="0.35">
      <c r="A3" s="20" t="s">
        <v>108</v>
      </c>
      <c r="B3" s="20" t="s">
        <v>127</v>
      </c>
      <c r="C3" s="14"/>
      <c r="D3" s="1" t="s">
        <v>128</v>
      </c>
      <c r="E3" s="2"/>
      <c r="G3" s="228"/>
    </row>
    <row r="4" spans="1:7" ht="28.5" customHeight="1" x14ac:dyDescent="0.3">
      <c r="A4" s="242" t="s">
        <v>273</v>
      </c>
      <c r="B4" s="243"/>
      <c r="C4" s="14"/>
      <c r="D4" s="257" t="s">
        <v>129</v>
      </c>
      <c r="E4" s="255"/>
    </row>
    <row r="5" spans="1:7" ht="18.75" x14ac:dyDescent="0.3">
      <c r="A5" s="24" t="s">
        <v>259</v>
      </c>
      <c r="B5" s="22">
        <v>29.71</v>
      </c>
      <c r="C5" s="14"/>
      <c r="D5" s="258"/>
      <c r="E5" s="256"/>
    </row>
    <row r="6" spans="1:7" ht="18.75" x14ac:dyDescent="0.3">
      <c r="A6" s="24" t="s">
        <v>239</v>
      </c>
      <c r="B6" s="22">
        <v>16.96</v>
      </c>
      <c r="C6" s="14"/>
      <c r="D6" s="1" t="s">
        <v>130</v>
      </c>
      <c r="E6" s="2"/>
    </row>
    <row r="7" spans="1:7" ht="18.75" x14ac:dyDescent="0.3">
      <c r="C7" s="14"/>
      <c r="D7" s="3" t="s">
        <v>131</v>
      </c>
      <c r="E7" s="2" t="s">
        <v>132</v>
      </c>
    </row>
    <row r="8" spans="1:7" ht="18.75" x14ac:dyDescent="0.3">
      <c r="C8" s="14"/>
      <c r="D8" s="3" t="s">
        <v>133</v>
      </c>
      <c r="E8" s="2" t="s">
        <v>134</v>
      </c>
    </row>
    <row r="9" spans="1:7" ht="18.75" x14ac:dyDescent="0.25">
      <c r="D9" s="25"/>
      <c r="E9" s="26"/>
    </row>
  </sheetData>
  <sheetProtection password="F115" sheet="1" objects="1" scenarios="1"/>
  <mergeCells count="6">
    <mergeCell ref="A1:B1"/>
    <mergeCell ref="D1:E1"/>
    <mergeCell ref="A4:B4"/>
    <mergeCell ref="G1:G3"/>
    <mergeCell ref="D4:D5"/>
    <mergeCell ref="E4:E5"/>
  </mergeCells>
  <hyperlinks>
    <hyperlink ref="G1:G2" location="СПИСЪК!A1" display="КЪМ СПИСЪК С АКТИВИ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78</vt:i4>
      </vt:variant>
    </vt:vector>
  </HeadingPairs>
  <TitlesOfParts>
    <vt:vector size="98" baseType="lpstr">
      <vt:lpstr>Заявени активи</vt:lpstr>
      <vt:lpstr>СПИСЪК</vt:lpstr>
      <vt:lpstr>1.Котли на биомаса</vt:lpstr>
      <vt:lpstr>2.Термопомпи</vt:lpstr>
      <vt:lpstr>3.Слънчеви системи за БГВ</vt:lpstr>
      <vt:lpstr>4.С-ми за оползотв топлина-студ</vt:lpstr>
      <vt:lpstr>5.Рекуператори</vt:lpstr>
      <vt:lpstr>6.Чилъри</vt:lpstr>
      <vt:lpstr>7.Климатични камери</vt:lpstr>
      <vt:lpstr>8.EE oхладители на въздух</vt:lpstr>
      <vt:lpstr>9.Компресори</vt:lpstr>
      <vt:lpstr>10.ЦУ на с-ми за сгъстен въздух</vt:lpstr>
      <vt:lpstr>11.Изсушители на сг. въздух</vt:lpstr>
      <vt:lpstr>12.ЕЕ изолационни с-ми в сгради</vt:lpstr>
      <vt:lpstr>13.Енергоспестяващи осветители</vt:lpstr>
      <vt:lpstr>14.ФВ панели с инвертор_и</vt:lpstr>
      <vt:lpstr>15. Батерии с инвертор_и</vt:lpstr>
      <vt:lpstr>16.ФтЕЦ</vt:lpstr>
      <vt:lpstr>сл_</vt:lpstr>
      <vt:lpstr>Списъци</vt:lpstr>
      <vt:lpstr>Oхладители_на_въздух</vt:lpstr>
      <vt:lpstr>VRF_VRV_система_на_директно_изпарение</vt:lpstr>
      <vt:lpstr>Агрегат_с_кондензатор_за_водно_охлаждане</vt:lpstr>
      <vt:lpstr>Агрегат_с_кондензатор_за_въздушно_охлаждане</vt:lpstr>
      <vt:lpstr>Батерии_с_инвертори</vt:lpstr>
      <vt:lpstr>Благоевград</vt:lpstr>
      <vt:lpstr>Бургас</vt:lpstr>
      <vt:lpstr>Вакуумно_тръбни_слънчеви_колектори</vt:lpstr>
      <vt:lpstr>Варна</vt:lpstr>
      <vt:lpstr>Велико_Търново</vt:lpstr>
      <vt:lpstr>Видин</vt:lpstr>
      <vt:lpstr>Вода_вода</vt:lpstr>
      <vt:lpstr>Враца</vt:lpstr>
      <vt:lpstr>Въздух_вода</vt:lpstr>
      <vt:lpstr>Въздух_въздух</vt:lpstr>
      <vt:lpstr>Габрово</vt:lpstr>
      <vt:lpstr>диапазон</vt:lpstr>
      <vt:lpstr>Добрич</vt:lpstr>
      <vt:lpstr>Енергийно_ефективни_изолационни_системи_в_сгради</vt:lpstr>
      <vt:lpstr>Енергийно_ефективни_охладители_на_въздух</vt:lpstr>
      <vt:lpstr>Енергоспестяващи_осветители</vt:lpstr>
      <vt:lpstr>Изсушители</vt:lpstr>
      <vt:lpstr>Изсушители_на_сгъстен_въздух</vt:lpstr>
      <vt:lpstr>Камбани_прожектори</vt:lpstr>
      <vt:lpstr>Климатични_камери</vt:lpstr>
      <vt:lpstr>Климатични_камери_с_високо_ефективна_регенерация_или_рекуперация_на_топлина_студ_влага</vt:lpstr>
      <vt:lpstr>Компресори_за_сгъстен_въздух_вкл_резервоари_за_сгъстен_въздух</vt:lpstr>
      <vt:lpstr>Конвенционален</vt:lpstr>
      <vt:lpstr>Конвенционален_с_изсушител</vt:lpstr>
      <vt:lpstr>Котли_на_биомаса</vt:lpstr>
      <vt:lpstr>Котли_на_биомаса_</vt:lpstr>
      <vt:lpstr>Кърджали</vt:lpstr>
      <vt:lpstr>Кюстендил</vt:lpstr>
      <vt:lpstr>Линейни_осветители</vt:lpstr>
      <vt:lpstr>Ловеч</vt:lpstr>
      <vt:lpstr>Локални_съоръжения_за_съхранение_на_енергия_батерии_в_комбинация_с_инвертори</vt:lpstr>
      <vt:lpstr>Монтана</vt:lpstr>
      <vt:lpstr>Пазарджик</vt:lpstr>
      <vt:lpstr>Панели_Луни</vt:lpstr>
      <vt:lpstr>Перник</vt:lpstr>
      <vt:lpstr>Плевен</vt:lpstr>
      <vt:lpstr>Пловдив</vt:lpstr>
      <vt:lpstr>Плоски_слънчеви_колектори</vt:lpstr>
      <vt:lpstr>Подове_към_земя_или_неотопляеми_пространства</vt:lpstr>
      <vt:lpstr>Прозрачни_ограждащи_конструкции_прозорци_и_врати</vt:lpstr>
      <vt:lpstr>Разград</vt:lpstr>
      <vt:lpstr>Рекуперативни_блокове_за_отопление_вентилация_охлаждане</vt:lpstr>
      <vt:lpstr>Рекуператори</vt:lpstr>
      <vt:lpstr>Ресивъри</vt:lpstr>
      <vt:lpstr>Русе</vt:lpstr>
      <vt:lpstr>С_инверторно_управление</vt:lpstr>
      <vt:lpstr>С_инверторно_управление_с_изсушител</vt:lpstr>
      <vt:lpstr>сдмо1</vt:lpstr>
      <vt:lpstr>Силистра</vt:lpstr>
      <vt:lpstr>Системи_за_оползотворяване_на_отпадна_топлина_студ_генерирана_при_производството_на_сгъстен_въздух_или_студопроизводство</vt:lpstr>
      <vt:lpstr>Сливен</vt:lpstr>
      <vt:lpstr>Слънчевите_системи_за_топла_вода_и_битово_горещо_водоснабдяване</vt:lpstr>
      <vt:lpstr>Смолян</vt:lpstr>
      <vt:lpstr>София</vt:lpstr>
      <vt:lpstr>София_столица</vt:lpstr>
      <vt:lpstr>Стара_Загора</vt:lpstr>
      <vt:lpstr>Съоръжение_въздух_течен_флуид_течен_флуид</vt:lpstr>
      <vt:lpstr>Термопомпи</vt:lpstr>
      <vt:lpstr>Топлоизолационни_системи_за_външни_стени_и_подове_към_външен_въздух</vt:lpstr>
      <vt:lpstr>Топлоизолационни_системи_за_покриви</vt:lpstr>
      <vt:lpstr>Топлоизолационни_системи_от_сандвич_панели_за_външни_стени_и_подове_към_външен_въздух</vt:lpstr>
      <vt:lpstr>Топлоизолационни_системи_от_сандвич_панели_за_покриви</vt:lpstr>
      <vt:lpstr>Търговище</vt:lpstr>
      <vt:lpstr>ФВ_панели_с_инвертори</vt:lpstr>
      <vt:lpstr>Фотоволтаична_електрическа_централа_ФтЕЦ</vt:lpstr>
      <vt:lpstr>Фотоволтаични_панели_в_комбинация_с_инвертори</vt:lpstr>
      <vt:lpstr>ФтЕЦ</vt:lpstr>
      <vt:lpstr>Хасково</vt:lpstr>
      <vt:lpstr>Централизирано_управление_на_системи_за_сгъстен_въздух</vt:lpstr>
      <vt:lpstr>ЦУ_за_сгъстен_въздух</vt:lpstr>
      <vt:lpstr>Чилъри</vt:lpstr>
      <vt:lpstr>Шумен</vt:lpstr>
      <vt:lpstr>Ямбол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Borislav Mirkov</dc:creator>
  <cp:lastModifiedBy>PC</cp:lastModifiedBy>
  <dcterms:created xsi:type="dcterms:W3CDTF">2015-06-05T18:17:20Z</dcterms:created>
  <dcterms:modified xsi:type="dcterms:W3CDTF">2025-10-03T12:09:16Z</dcterms:modified>
</cp:coreProperties>
</file>